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" yWindow="-12" windowWidth="19440" windowHeight="4068" tabRatio="885"/>
  </bookViews>
  <sheets>
    <sheet name="Intro" sheetId="1" r:id="rId1"/>
    <sheet name="Inputs" sheetId="13" r:id="rId2"/>
    <sheet name="LR Indication" sheetId="2" r:id="rId3"/>
    <sheet name="Loss Development" sheetId="8" r:id="rId4"/>
    <sheet name="Loss Trend - 1" sheetId="9" r:id="rId5"/>
    <sheet name="Loss Trend - 2" sheetId="20" r:id="rId6"/>
    <sheet name="Loss Trend - 3" sheetId="19" r:id="rId7"/>
    <sheet name="Loss Trend - 4" sheetId="18" r:id="rId8"/>
    <sheet name="Loss Trend - 5" sheetId="11" r:id="rId9"/>
    <sheet name="ULAE" sheetId="10" r:id="rId10"/>
  </sheet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TRUE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FALSE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Company">Inputs!$A$8</definedName>
    <definedName name="EffDate">Inputs!$A$5</definedName>
    <definedName name="EvalDate">Inputs!$A$4</definedName>
    <definedName name="LatestYear">Inputs!$A$3</definedName>
    <definedName name="LOB">Inputs!$A$9</definedName>
    <definedName name="_xlnm.Print_Area" localSheetId="4">'Loss Trend - 1'!$A$1:$H$47</definedName>
    <definedName name="_xlnm.Print_Area" localSheetId="2">'LR Indication'!$A$1:$H$18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0</definedName>
    <definedName name="RiskFixedSeed" hidden="1">315000</definedName>
    <definedName name="RiskHasSettings" hidden="1">6</definedName>
    <definedName name="RiskMinimizeOnStart" hidden="1">TRUE</definedName>
    <definedName name="RiskMonitorConvergence" hidden="1">TRUE</definedName>
    <definedName name="RiskMultipleCPUSupportEnabled" hidden="1">TRUE</definedName>
    <definedName name="RiskNumIterations" hidden="1">50000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  <definedName name="State">Inputs!$A$7</definedName>
  </definedNames>
  <calcPr calcId="125725"/>
</workbook>
</file>

<file path=xl/calcChain.xml><?xml version="1.0" encoding="utf-8"?>
<calcChain xmlns="http://schemas.openxmlformats.org/spreadsheetml/2006/main">
  <c r="C16" i="13"/>
  <c r="B16"/>
  <c r="C12" i="2" l="1"/>
  <c r="C11"/>
  <c r="C10"/>
  <c r="C9"/>
  <c r="C8"/>
  <c r="B20" i="11"/>
  <c r="F14"/>
  <c r="B17"/>
  <c r="C29" i="19"/>
  <c r="C29" i="18" s="1"/>
  <c r="C28" i="19"/>
  <c r="C28" i="18" s="1"/>
  <c r="C27" i="19"/>
  <c r="C27" i="18" s="1"/>
  <c r="C26" i="19"/>
  <c r="C26" i="18" s="1"/>
  <c r="B12" i="2" l="1"/>
  <c r="B11"/>
  <c r="B10"/>
  <c r="B9"/>
  <c r="B8"/>
  <c r="C6"/>
  <c r="B14" l="1"/>
  <c r="F13" i="11"/>
  <c r="F12" s="1"/>
  <c r="F11" s="1"/>
  <c r="G28" i="20"/>
  <c r="G27"/>
  <c r="G28" i="19"/>
  <c r="G27"/>
  <c r="A4" i="20"/>
  <c r="A3"/>
  <c r="A2"/>
  <c r="A4" i="19"/>
  <c r="A3"/>
  <c r="A2"/>
  <c r="H39" i="9"/>
  <c r="G27" i="18" s="1"/>
  <c r="H40" i="9"/>
  <c r="G28" i="18" s="1"/>
  <c r="A4"/>
  <c r="A3"/>
  <c r="A2"/>
  <c r="K8" i="9"/>
  <c r="A4" i="8"/>
  <c r="A3"/>
  <c r="A2"/>
  <c r="A4" i="9"/>
  <c r="A3"/>
  <c r="A2"/>
  <c r="A4" i="11"/>
  <c r="A3"/>
  <c r="A2"/>
  <c r="A4" i="10"/>
  <c r="A3"/>
  <c r="A2"/>
  <c r="G8" i="9"/>
  <c r="Q8" s="1"/>
  <c r="A4" i="2"/>
  <c r="A3"/>
  <c r="A2"/>
  <c r="C6" i="10"/>
  <c r="D6"/>
  <c r="B15" s="1"/>
  <c r="B16"/>
  <c r="A12"/>
  <c r="A11" s="1"/>
  <c r="A10" s="1"/>
  <c r="A17" i="11"/>
  <c r="A18"/>
  <c r="A19" s="1"/>
  <c r="A20" s="1"/>
  <c r="A21" s="1"/>
  <c r="A22"/>
  <c r="C6"/>
  <c r="D6" s="1"/>
  <c r="E6"/>
  <c r="F6" s="1"/>
  <c r="G6" s="1"/>
  <c r="H6" s="1"/>
  <c r="A14"/>
  <c r="C14" s="1"/>
  <c r="A43" i="9"/>
  <c r="A44" s="1"/>
  <c r="A45"/>
  <c r="A46" s="1"/>
  <c r="A47" s="1"/>
  <c r="D6"/>
  <c r="E6"/>
  <c r="F6" s="1"/>
  <c r="G6"/>
  <c r="H6" s="1"/>
  <c r="A36" i="8"/>
  <c r="A37" s="1"/>
  <c r="A38"/>
  <c r="A39" s="1"/>
  <c r="A40" s="1"/>
  <c r="A27"/>
  <c r="A28"/>
  <c r="A29" s="1"/>
  <c r="A30"/>
  <c r="A32" s="1"/>
  <c r="A33" s="1"/>
  <c r="B15"/>
  <c r="B14" s="1"/>
  <c r="A12" i="2"/>
  <c r="A11" s="1"/>
  <c r="A10" s="1"/>
  <c r="A9" s="1"/>
  <c r="A8" s="1"/>
  <c r="D6"/>
  <c r="E6" s="1"/>
  <c r="F6" s="1"/>
  <c r="G6" s="1"/>
  <c r="H6" s="1"/>
  <c r="D16" s="1"/>
  <c r="D17" s="1"/>
  <c r="D18" s="1"/>
  <c r="D16" i="10"/>
  <c r="F11" i="2" s="1"/>
  <c r="D11" i="10"/>
  <c r="D12"/>
  <c r="D10"/>
  <c r="C13"/>
  <c r="B13"/>
  <c r="H9" i="9"/>
  <c r="M9" s="1"/>
  <c r="H10"/>
  <c r="M10" s="1"/>
  <c r="H11"/>
  <c r="M11" s="1"/>
  <c r="H12"/>
  <c r="M12" s="1"/>
  <c r="H13"/>
  <c r="M13" s="1"/>
  <c r="H14"/>
  <c r="M14" s="1"/>
  <c r="H15"/>
  <c r="M15" s="1"/>
  <c r="H16"/>
  <c r="H17"/>
  <c r="H18"/>
  <c r="H19"/>
  <c r="M19" s="1"/>
  <c r="H20"/>
  <c r="M20" s="1"/>
  <c r="H21"/>
  <c r="H22"/>
  <c r="M22" s="1"/>
  <c r="H23"/>
  <c r="H24"/>
  <c r="M24" s="1"/>
  <c r="H25"/>
  <c r="H26"/>
  <c r="H27"/>
  <c r="M27" s="1"/>
  <c r="H8"/>
  <c r="M8" s="1"/>
  <c r="G9"/>
  <c r="Q9" s="1"/>
  <c r="G10"/>
  <c r="Q10" s="1"/>
  <c r="G11"/>
  <c r="Q11" s="1"/>
  <c r="G12"/>
  <c r="Q12" s="1"/>
  <c r="G13"/>
  <c r="Q13" s="1"/>
  <c r="G14"/>
  <c r="Q14" s="1"/>
  <c r="G15"/>
  <c r="Q15" s="1"/>
  <c r="G16"/>
  <c r="G17"/>
  <c r="Q17" s="1"/>
  <c r="G18"/>
  <c r="Q18" s="1"/>
  <c r="G19"/>
  <c r="Q19" s="1"/>
  <c r="G20"/>
  <c r="G21"/>
  <c r="Q21" s="1"/>
  <c r="G22"/>
  <c r="G23"/>
  <c r="Q23" s="1"/>
  <c r="G24"/>
  <c r="Q24" s="1"/>
  <c r="G25"/>
  <c r="Q25" s="1"/>
  <c r="G26"/>
  <c r="Q26" s="1"/>
  <c r="G27"/>
  <c r="Q27" s="1"/>
  <c r="F9"/>
  <c r="U9" s="1"/>
  <c r="F10"/>
  <c r="U10" s="1"/>
  <c r="F11"/>
  <c r="U11" s="1"/>
  <c r="F12"/>
  <c r="U12" s="1"/>
  <c r="F13"/>
  <c r="U13" s="1"/>
  <c r="F14"/>
  <c r="U14" s="1"/>
  <c r="F15"/>
  <c r="U15" s="1"/>
  <c r="F16"/>
  <c r="U16" s="1"/>
  <c r="F17"/>
  <c r="U17"/>
  <c r="F18"/>
  <c r="U18"/>
  <c r="F19"/>
  <c r="U19"/>
  <c r="F20"/>
  <c r="U20"/>
  <c r="F21"/>
  <c r="U21"/>
  <c r="F22"/>
  <c r="U22"/>
  <c r="F23"/>
  <c r="F24"/>
  <c r="F25"/>
  <c r="U25" s="1"/>
  <c r="F26"/>
  <c r="U26" s="1"/>
  <c r="F27"/>
  <c r="U27" s="1"/>
  <c r="F8"/>
  <c r="U8" s="1"/>
  <c r="B26"/>
  <c r="B25"/>
  <c r="B24" s="1"/>
  <c r="B23" s="1"/>
  <c r="D33" i="8"/>
  <c r="D12" i="2" s="1"/>
  <c r="E33" i="8"/>
  <c r="D11" i="2" s="1"/>
  <c r="F33" i="8"/>
  <c r="D10" i="2" s="1"/>
  <c r="G33" i="8"/>
  <c r="D9" i="2" s="1"/>
  <c r="H33" i="8"/>
  <c r="D8" i="2" s="1"/>
  <c r="H18" i="8"/>
  <c r="E18"/>
  <c r="F18"/>
  <c r="G18"/>
  <c r="D18"/>
  <c r="D19"/>
  <c r="E19"/>
  <c r="E26" s="1"/>
  <c r="F19"/>
  <c r="G19"/>
  <c r="H19"/>
  <c r="D20"/>
  <c r="E20"/>
  <c r="F20"/>
  <c r="G20"/>
  <c r="H20"/>
  <c r="D21"/>
  <c r="E21"/>
  <c r="F21"/>
  <c r="G21"/>
  <c r="H21"/>
  <c r="D22"/>
  <c r="E22"/>
  <c r="F22"/>
  <c r="G22"/>
  <c r="H22"/>
  <c r="D23"/>
  <c r="E23"/>
  <c r="F23"/>
  <c r="G23"/>
  <c r="H23"/>
  <c r="D24"/>
  <c r="E24"/>
  <c r="F24"/>
  <c r="G24"/>
  <c r="H24"/>
  <c r="C14" i="2"/>
  <c r="M16" i="9"/>
  <c r="M26"/>
  <c r="M18"/>
  <c r="B22"/>
  <c r="B21" s="1"/>
  <c r="B20" s="1"/>
  <c r="B19" s="1"/>
  <c r="B18" s="1"/>
  <c r="B17" s="1"/>
  <c r="B16" s="1"/>
  <c r="B15" s="1"/>
  <c r="B14" s="1"/>
  <c r="B13" s="1"/>
  <c r="B12" s="1"/>
  <c r="B11" s="1"/>
  <c r="B10" s="1"/>
  <c r="B9" s="1"/>
  <c r="B8" s="1"/>
  <c r="E14" i="11" l="1"/>
  <c r="E10"/>
  <c r="E13"/>
  <c r="G13" s="1"/>
  <c r="E12"/>
  <c r="E11"/>
  <c r="G11" s="1"/>
  <c r="F12" i="2"/>
  <c r="F9"/>
  <c r="D13" i="10"/>
  <c r="B10" i="11"/>
  <c r="B11" s="1"/>
  <c r="B12" s="1"/>
  <c r="B13" s="1"/>
  <c r="D30" i="8"/>
  <c r="G30"/>
  <c r="D27"/>
  <c r="F30"/>
  <c r="E27"/>
  <c r="G26"/>
  <c r="G27"/>
  <c r="F26"/>
  <c r="F27"/>
  <c r="F29"/>
  <c r="E30"/>
  <c r="D28"/>
  <c r="E28"/>
  <c r="E29"/>
  <c r="D26"/>
  <c r="D29"/>
  <c r="H35" i="9"/>
  <c r="D29" i="18" s="1"/>
  <c r="G36" i="9"/>
  <c r="G31"/>
  <c r="D27" i="19" s="1"/>
  <c r="G32" i="9"/>
  <c r="H32"/>
  <c r="M23"/>
  <c r="H31"/>
  <c r="D27" i="18" s="1"/>
  <c r="G14" i="11"/>
  <c r="F31" i="9"/>
  <c r="D27" i="20" s="1"/>
  <c r="Q22" i="9"/>
  <c r="G35"/>
  <c r="D29" i="19" s="1"/>
  <c r="U24" i="9"/>
  <c r="F36"/>
  <c r="F33"/>
  <c r="D28" i="20" s="1"/>
  <c r="F8" i="2"/>
  <c r="U23" i="9"/>
  <c r="F35"/>
  <c r="D29" i="20" s="1"/>
  <c r="F34" i="9"/>
  <c r="H36"/>
  <c r="M25"/>
  <c r="H34"/>
  <c r="M17"/>
  <c r="H33"/>
  <c r="D28" i="18" s="1"/>
  <c r="G34" i="9"/>
  <c r="Q20"/>
  <c r="G33"/>
  <c r="D28" i="19" s="1"/>
  <c r="Q16" i="9"/>
  <c r="K9"/>
  <c r="G29" i="8"/>
  <c r="F28"/>
  <c r="F10" i="2"/>
  <c r="F32" i="9"/>
  <c r="M21"/>
  <c r="G12" i="11"/>
  <c r="A13"/>
  <c r="C13" s="1"/>
  <c r="B24" i="8"/>
  <c r="B13"/>
  <c r="F10" i="11"/>
  <c r="A24" i="9"/>
  <c r="A25"/>
  <c r="L25" s="1"/>
  <c r="A26"/>
  <c r="L26" s="1"/>
  <c r="A27"/>
  <c r="L27" s="1"/>
  <c r="G10" i="11" l="1"/>
  <c r="K10" i="9"/>
  <c r="A12" i="11"/>
  <c r="A11" s="1"/>
  <c r="D13"/>
  <c r="H13" s="1"/>
  <c r="E11" i="2" s="1"/>
  <c r="G11" s="1"/>
  <c r="H11" s="1"/>
  <c r="B14" i="11"/>
  <c r="D14" s="1"/>
  <c r="H14" s="1"/>
  <c r="E12" i="2" s="1"/>
  <c r="G12" s="1"/>
  <c r="H12" s="1"/>
  <c r="L24" i="9"/>
  <c r="A23"/>
  <c r="B12" i="8"/>
  <c r="B23"/>
  <c r="C12" i="11" l="1"/>
  <c r="D12" s="1"/>
  <c r="H12" s="1"/>
  <c r="E10" i="2" s="1"/>
  <c r="G10" s="1"/>
  <c r="H10" s="1"/>
  <c r="K11" i="9"/>
  <c r="B11" i="8"/>
  <c r="B22"/>
  <c r="A10" i="11"/>
  <c r="C10" s="1"/>
  <c r="D10" s="1"/>
  <c r="H10" s="1"/>
  <c r="E8" i="2" s="1"/>
  <c r="G8" s="1"/>
  <c r="H8" s="1"/>
  <c r="C11" i="11"/>
  <c r="D11" s="1"/>
  <c r="H11" s="1"/>
  <c r="E9" i="2" s="1"/>
  <c r="G9" s="1"/>
  <c r="H9" s="1"/>
  <c r="A22" i="9"/>
  <c r="L23"/>
  <c r="K12" l="1"/>
  <c r="A21"/>
  <c r="L22"/>
  <c r="B21" i="8"/>
  <c r="B10"/>
  <c r="G14" i="2"/>
  <c r="H14" s="1"/>
  <c r="H18" s="1"/>
  <c r="K13" i="9" l="1"/>
  <c r="B20" i="8"/>
  <c r="B9"/>
  <c r="B19" s="1"/>
  <c r="L21" i="9"/>
  <c r="A20"/>
  <c r="K14" l="1"/>
  <c r="A19"/>
  <c r="L20"/>
  <c r="K15" l="1"/>
  <c r="L19"/>
  <c r="A18"/>
  <c r="K16" l="1"/>
  <c r="L18"/>
  <c r="A17"/>
  <c r="K17" l="1"/>
  <c r="A16"/>
  <c r="L17"/>
  <c r="K18" l="1"/>
  <c r="A15"/>
  <c r="L16"/>
  <c r="K19" l="1"/>
  <c r="K20" s="1"/>
  <c r="K21" s="1"/>
  <c r="K22" s="1"/>
  <c r="A14"/>
  <c r="L15"/>
  <c r="K23" l="1"/>
  <c r="A13"/>
  <c r="L14"/>
  <c r="K24" l="1"/>
  <c r="A12"/>
  <c r="L13"/>
  <c r="K25" l="1"/>
  <c r="A11"/>
  <c r="L12"/>
  <c r="K26" l="1"/>
  <c r="A10"/>
  <c r="L11"/>
  <c r="W25" l="1"/>
  <c r="K27"/>
  <c r="P24"/>
  <c r="T25"/>
  <c r="T26"/>
  <c r="A9"/>
  <c r="L10"/>
  <c r="N20" l="1"/>
  <c r="V11"/>
  <c r="R16"/>
  <c r="N10"/>
  <c r="R20"/>
  <c r="R18"/>
  <c r="V10"/>
  <c r="V22"/>
  <c r="N21"/>
  <c r="V27"/>
  <c r="R8"/>
  <c r="N11"/>
  <c r="R11"/>
  <c r="R21"/>
  <c r="V25"/>
  <c r="V16"/>
  <c r="V26"/>
  <c r="R9"/>
  <c r="N17"/>
  <c r="R24"/>
  <c r="N22"/>
  <c r="V12"/>
  <c r="V14"/>
  <c r="V13"/>
  <c r="V20"/>
  <c r="R19"/>
  <c r="V8"/>
  <c r="R14"/>
  <c r="V24"/>
  <c r="V15"/>
  <c r="R12"/>
  <c r="N26"/>
  <c r="R23"/>
  <c r="N19"/>
  <c r="R26"/>
  <c r="N9"/>
  <c r="R10"/>
  <c r="R22"/>
  <c r="N23"/>
  <c r="R25"/>
  <c r="N8"/>
  <c r="V19"/>
  <c r="N15"/>
  <c r="R27"/>
  <c r="N27"/>
  <c r="N12"/>
  <c r="N18"/>
  <c r="V9"/>
  <c r="V21"/>
  <c r="V23"/>
  <c r="N14"/>
  <c r="V18"/>
  <c r="N13"/>
  <c r="V17"/>
  <c r="N24"/>
  <c r="N16"/>
  <c r="N25"/>
  <c r="R15"/>
  <c r="R17"/>
  <c r="R13"/>
  <c r="O22"/>
  <c r="S23"/>
  <c r="S25"/>
  <c r="W17"/>
  <c r="S24"/>
  <c r="S16"/>
  <c r="W19"/>
  <c r="S21"/>
  <c r="O26"/>
  <c r="O24"/>
  <c r="W23"/>
  <c r="S18"/>
  <c r="X26"/>
  <c r="O25"/>
  <c r="O20"/>
  <c r="S19"/>
  <c r="W16"/>
  <c r="W18"/>
  <c r="S27"/>
  <c r="O17"/>
  <c r="O18"/>
  <c r="P27"/>
  <c r="W27"/>
  <c r="W20"/>
  <c r="S22"/>
  <c r="S26"/>
  <c r="X27"/>
  <c r="S17"/>
  <c r="P22"/>
  <c r="W26"/>
  <c r="O23"/>
  <c r="T22"/>
  <c r="W24"/>
  <c r="O21"/>
  <c r="T23"/>
  <c r="O16"/>
  <c r="W21"/>
  <c r="X23"/>
  <c r="S20"/>
  <c r="T27"/>
  <c r="T24"/>
  <c r="P25"/>
  <c r="X25"/>
  <c r="O27"/>
  <c r="P26"/>
  <c r="O19"/>
  <c r="P23"/>
  <c r="X24"/>
  <c r="W22"/>
  <c r="X22"/>
  <c r="A8"/>
  <c r="L8" s="1"/>
  <c r="L9"/>
</calcChain>
</file>

<file path=xl/sharedStrings.xml><?xml version="1.0" encoding="utf-8"?>
<sst xmlns="http://schemas.openxmlformats.org/spreadsheetml/2006/main" count="193" uniqueCount="127">
  <si>
    <t>Introduction</t>
  </si>
  <si>
    <t>http://www.casact.org/library/studynotes/Werner_Modlin_Ratemaking.pdf</t>
  </si>
  <si>
    <t>Appendix A</t>
  </si>
  <si>
    <t>Loss Development Factor</t>
  </si>
  <si>
    <t>Loss Trend Factor</t>
  </si>
  <si>
    <t>ULAE Factor</t>
  </si>
  <si>
    <t>Projected Ultimate Losses and LAE</t>
  </si>
  <si>
    <t>Total</t>
  </si>
  <si>
    <t>Reported Losses and Paid ALAE</t>
  </si>
  <si>
    <t>Selected Projected Loss and LAE Ratio</t>
  </si>
  <si>
    <t>From Loss Trend Exhibit</t>
  </si>
  <si>
    <t>Calendar Year</t>
  </si>
  <si>
    <t>Quarter</t>
  </si>
  <si>
    <t>Exponential Trend</t>
  </si>
  <si>
    <t>20 pt</t>
  </si>
  <si>
    <t>16 pt</t>
  </si>
  <si>
    <t>12 pt</t>
  </si>
  <si>
    <t>8 pt</t>
  </si>
  <si>
    <t>6 pt</t>
  </si>
  <si>
    <t>4 pt</t>
  </si>
  <si>
    <t>Earned Exposure</t>
  </si>
  <si>
    <t>Accident Year</t>
  </si>
  <si>
    <t>Age-to-Age Factors</t>
  </si>
  <si>
    <t>Reported  Losses and Paid ALAE Evaluated as of</t>
  </si>
  <si>
    <t>All Year Average</t>
  </si>
  <si>
    <t>3 Yr Average</t>
  </si>
  <si>
    <t>4 Yr Average</t>
  </si>
  <si>
    <t>Average x Hi/Lo</t>
  </si>
  <si>
    <t>Geometric Average</t>
  </si>
  <si>
    <t>Selected</t>
  </si>
  <si>
    <t>Age to Ultimate</t>
  </si>
  <si>
    <t>Year</t>
  </si>
  <si>
    <t>Paid Losses</t>
  </si>
  <si>
    <t>Closed Claim Count</t>
  </si>
  <si>
    <t>Frequency</t>
  </si>
  <si>
    <t>Severity</t>
  </si>
  <si>
    <t>Pure Premium</t>
  </si>
  <si>
    <t>Selections</t>
  </si>
  <si>
    <t>Current</t>
  </si>
  <si>
    <t>Projected</t>
  </si>
  <si>
    <t>Accident</t>
  </si>
  <si>
    <t>Trend</t>
  </si>
  <si>
    <t>Cost Trend</t>
  </si>
  <si>
    <t>Period</t>
  </si>
  <si>
    <t>Factor</t>
  </si>
  <si>
    <t xml:space="preserve">Cost Trend </t>
  </si>
  <si>
    <t>Loss</t>
  </si>
  <si>
    <t>Paid Losses and</t>
  </si>
  <si>
    <t>ALAE</t>
  </si>
  <si>
    <t>Paid ULAE</t>
  </si>
  <si>
    <t>ULAE Ratio</t>
  </si>
  <si>
    <t>Selected Ratio</t>
  </si>
  <si>
    <t>Latest Year of Experience Period</t>
  </si>
  <si>
    <t>Evaluation Date</t>
  </si>
  <si>
    <t>Proposed Effective Date</t>
  </si>
  <si>
    <t>[3]</t>
  </si>
  <si>
    <t>= [3] / [2]</t>
  </si>
  <si>
    <t>Year Ending</t>
  </si>
  <si>
    <t>Straight Average</t>
  </si>
  <si>
    <t>Straight Average Excluding Highest and Lowest Values</t>
  </si>
  <si>
    <t>= ( Product of Age-to-Age Factors ) ^ ( 1.0 / Number of Age-to-Age Factors )</t>
  </si>
  <si>
    <t>= Cumulative Product of [6]</t>
  </si>
  <si>
    <t>Shown of a 4-Quarter Rolling Basis</t>
  </si>
  <si>
    <t>= [2] / [1]</t>
  </si>
  <si>
    <t>= [3] / [1]</t>
  </si>
  <si>
    <t>= ( 1.0 + [1] ) ^ [2]</t>
  </si>
  <si>
    <t>= ( 1.0 + [4] ) ^ [5]</t>
  </si>
  <si>
    <t>= [3] x [6]</t>
  </si>
  <si>
    <t>[5]</t>
  </si>
  <si>
    <t>= 1.0 + [4]</t>
  </si>
  <si>
    <t>State</t>
  </si>
  <si>
    <t>Company</t>
  </si>
  <si>
    <t>LOB</t>
  </si>
  <si>
    <t>Year Ending Quarter</t>
  </si>
  <si>
    <t>Average Premium</t>
  </si>
  <si>
    <t>20-pt fit</t>
  </si>
  <si>
    <t>12-pt fit</t>
  </si>
  <si>
    <t>6-pt fit</t>
  </si>
  <si>
    <t>Selections*</t>
  </si>
  <si>
    <t>* Calculated using Frequency and Severity Selections</t>
  </si>
  <si>
    <t>CHART</t>
  </si>
  <si>
    <t>Average Severity</t>
  </si>
  <si>
    <t>PP</t>
  </si>
  <si>
    <t>SEV</t>
  </si>
  <si>
    <t>FREQ</t>
  </si>
  <si>
    <t>Average Frequency</t>
  </si>
  <si>
    <t>Projected Loss and LAE Cost</t>
  </si>
  <si>
    <t>2015 Projected Average Earned Exposure</t>
  </si>
  <si>
    <t>Projected 2015 Insurance Cost</t>
  </si>
  <si>
    <t>Shown of a 4-Quarter Rolling Basis, Closed Claims Only</t>
  </si>
  <si>
    <t>Total Commercial Auto</t>
  </si>
  <si>
    <t>Auto Program includes the following coverages:</t>
  </si>
  <si>
    <t>*  Auto physical damage</t>
  </si>
  <si>
    <t>*  Auto property damage liability</t>
  </si>
  <si>
    <t>*  Auto bodily injury liability</t>
  </si>
  <si>
    <t>Self-Insured Auto Program</t>
  </si>
  <si>
    <t>University of California, Los Angeles (UCLA)</t>
  </si>
  <si>
    <t>Loss Cost</t>
  </si>
  <si>
    <t>12 Mo.</t>
  </si>
  <si>
    <t>24 Mo.</t>
  </si>
  <si>
    <t>36 Mo.</t>
  </si>
  <si>
    <t>48 Mo.</t>
  </si>
  <si>
    <t>60 Mo.</t>
  </si>
  <si>
    <t>Program</t>
  </si>
  <si>
    <t>% of Total Loss $</t>
  </si>
  <si>
    <t>Additional Information</t>
  </si>
  <si>
    <t>Frequency Trend</t>
  </si>
  <si>
    <t>Severity Trend</t>
  </si>
  <si>
    <t xml:space="preserve">Loss Cost Trend </t>
  </si>
  <si>
    <t>http://www.casact.org/library/studynotes/Friedland_estimating.pdf</t>
  </si>
  <si>
    <t>% of Total Counts</t>
  </si>
  <si>
    <t>Shown of a 4-Quarter Rolling Basis, refers to the number of vehicles.</t>
  </si>
  <si>
    <t>Average Earned Exposure (# of Vehicles)</t>
  </si>
  <si>
    <t>UCLA is self-insured for it's commercial auto and workers compensation exposures.</t>
  </si>
  <si>
    <t xml:space="preserve">In this file, you will be asked to </t>
  </si>
  <si>
    <t>Select loss cost, frequency, and severity trends</t>
  </si>
  <si>
    <t>Develop losses to ultimate</t>
  </si>
  <si>
    <t>On-level loss costs to a future period to determine funding for the upcoming year</t>
  </si>
  <si>
    <t>Determine ULAE costs associated with the administrative cost of settling the claim</t>
  </si>
  <si>
    <t>page 90-92 (of the PDF)</t>
  </si>
  <si>
    <t>page 57-60 (of the PDF)</t>
  </si>
  <si>
    <t>page 341-342 (of the PDF)</t>
  </si>
  <si>
    <t>CAS Study Note on Rate Indications</t>
  </si>
  <si>
    <t>CAS Study note on Reserve Estimation</t>
  </si>
  <si>
    <t>Use the parameters in this file to estimate any cost savings</t>
  </si>
  <si>
    <t>page 392 (of the PDF)</t>
  </si>
  <si>
    <t>Resources on Actuarial Methods and Estimation will provide guidance on working through the excel file.</t>
  </si>
</sst>
</file>

<file path=xl/styles.xml><?xml version="1.0" encoding="utf-8"?>
<styleSheet xmlns="http://schemas.openxmlformats.org/spreadsheetml/2006/main">
  <numFmts count="9">
    <numFmt numFmtId="43" formatCode="_(* #,##0.00_);_(* \(#,##0.00\);_(* &quot;-&quot;??_);_(@_)"/>
    <numFmt numFmtId="164" formatCode="&quot;$&quot;#,##0"/>
    <numFmt numFmtId="165" formatCode="0.0%"/>
    <numFmt numFmtId="166" formatCode="#,##0.0000"/>
    <numFmt numFmtId="167" formatCode="0.0000"/>
    <numFmt numFmtId="168" formatCode="&quot;$&quot;#,##0.00"/>
    <numFmt numFmtId="169" formatCode="0.000"/>
    <numFmt numFmtId="170" formatCode="&quot;[&quot;0&quot;]&quot;"/>
    <numFmt numFmtId="171" formatCode="_(* #,##0_);_(* \(#,##0\);_(* &quot;-&quot;??_);_(@_)"/>
  </numFmts>
  <fonts count="8">
    <font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2" fillId="0" borderId="0" xfId="1" applyAlignment="1" applyProtection="1"/>
    <xf numFmtId="0" fontId="0" fillId="0" borderId="0" xfId="0" applyFont="1"/>
    <xf numFmtId="0" fontId="0" fillId="0" borderId="0" xfId="0" applyAlignment="1">
      <alignment wrapText="1"/>
    </xf>
    <xf numFmtId="164" fontId="0" fillId="0" borderId="0" xfId="0" applyNumberFormat="1"/>
    <xf numFmtId="165" fontId="0" fillId="0" borderId="0" xfId="0" applyNumberFormat="1"/>
    <xf numFmtId="167" fontId="0" fillId="0" borderId="0" xfId="0" applyNumberFormat="1"/>
    <xf numFmtId="168" fontId="0" fillId="0" borderId="0" xfId="0" applyNumberFormat="1"/>
    <xf numFmtId="0" fontId="4" fillId="0" borderId="0" xfId="0" applyFont="1" applyAlignment="1">
      <alignment horizontal="centerContinuous"/>
    </xf>
    <xf numFmtId="3" fontId="0" fillId="0" borderId="0" xfId="0" applyNumberFormat="1"/>
    <xf numFmtId="165" fontId="3" fillId="0" borderId="0" xfId="0" applyNumberFormat="1" applyFont="1"/>
    <xf numFmtId="169" fontId="0" fillId="0" borderId="0" xfId="0" applyNumberFormat="1"/>
    <xf numFmtId="165" fontId="6" fillId="0" borderId="0" xfId="0" applyNumberFormat="1" applyFont="1"/>
    <xf numFmtId="170" fontId="0" fillId="0" borderId="0" xfId="0" applyNumberFormat="1"/>
    <xf numFmtId="0" fontId="0" fillId="0" borderId="0" xfId="0" quotePrefix="1"/>
    <xf numFmtId="0" fontId="0" fillId="0" borderId="0" xfId="0" applyAlignment="1">
      <alignment horizontal="centerContinuous"/>
    </xf>
    <xf numFmtId="0" fontId="0" fillId="0" borderId="0" xfId="0" applyAlignment="1">
      <alignment horizontal="center"/>
    </xf>
    <xf numFmtId="170" fontId="0" fillId="0" borderId="0" xfId="0" applyNumberFormat="1" applyAlignment="1">
      <alignment horizontal="right"/>
    </xf>
    <xf numFmtId="0" fontId="4" fillId="0" borderId="0" xfId="0" applyFont="1" applyAlignment="1">
      <alignment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168" fontId="0" fillId="0" borderId="3" xfId="0" applyNumberFormat="1" applyBorder="1"/>
    <xf numFmtId="168" fontId="0" fillId="0" borderId="0" xfId="0" applyNumberFormat="1" applyBorder="1"/>
    <xf numFmtId="168" fontId="0" fillId="0" borderId="4" xfId="0" applyNumberFormat="1" applyBorder="1"/>
    <xf numFmtId="168" fontId="0" fillId="0" borderId="5" xfId="0" applyNumberFormat="1" applyBorder="1"/>
    <xf numFmtId="168" fontId="0" fillId="0" borderId="8" xfId="0" applyNumberFormat="1" applyBorder="1"/>
    <xf numFmtId="168" fontId="0" fillId="0" borderId="6" xfId="0" applyNumberFormat="1" applyBorder="1"/>
    <xf numFmtId="169" fontId="0" fillId="0" borderId="3" xfId="0" applyNumberFormat="1" applyBorder="1"/>
    <xf numFmtId="169" fontId="0" fillId="0" borderId="0" xfId="0" applyNumberFormat="1" applyBorder="1"/>
    <xf numFmtId="169" fontId="0" fillId="0" borderId="4" xfId="0" applyNumberFormat="1" applyBorder="1"/>
    <xf numFmtId="169" fontId="0" fillId="0" borderId="5" xfId="0" applyNumberFormat="1" applyBorder="1"/>
    <xf numFmtId="169" fontId="0" fillId="0" borderId="8" xfId="0" applyNumberFormat="1" applyBorder="1"/>
    <xf numFmtId="169" fontId="0" fillId="0" borderId="6" xfId="0" applyNumberFormat="1" applyBorder="1"/>
    <xf numFmtId="170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165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4" fontId="5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7" fontId="3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5" fontId="3" fillId="0" borderId="0" xfId="0" applyNumberFormat="1" applyFont="1" applyAlignment="1">
      <alignment horizontal="center"/>
    </xf>
    <xf numFmtId="171" fontId="0" fillId="0" borderId="0" xfId="2" applyNumberFormat="1" applyFont="1"/>
    <xf numFmtId="0" fontId="0" fillId="0" borderId="9" xfId="0" applyBorder="1"/>
    <xf numFmtId="14" fontId="0" fillId="0" borderId="9" xfId="0" applyNumberFormat="1" applyBorder="1"/>
    <xf numFmtId="0" fontId="0" fillId="0" borderId="9" xfId="0" quotePrefix="1" applyBorder="1"/>
    <xf numFmtId="171" fontId="0" fillId="0" borderId="0" xfId="0" applyNumberFormat="1"/>
    <xf numFmtId="171" fontId="6" fillId="0" borderId="0" xfId="2" applyNumberFormat="1" applyFont="1"/>
    <xf numFmtId="171" fontId="0" fillId="0" borderId="0" xfId="2" applyNumberFormat="1" applyFont="1" applyAlignment="1">
      <alignment horizontal="center"/>
    </xf>
    <xf numFmtId="164" fontId="6" fillId="0" borderId="0" xfId="0" applyNumberFormat="1" applyFont="1" applyAlignment="1">
      <alignment horizontal="right"/>
    </xf>
    <xf numFmtId="168" fontId="0" fillId="0" borderId="0" xfId="0" applyNumberFormat="1" applyAlignment="1">
      <alignment horizontal="right"/>
    </xf>
    <xf numFmtId="171" fontId="6" fillId="0" borderId="0" xfId="2" applyNumberFormat="1" applyFont="1" applyAlignment="1">
      <alignment horizontal="center"/>
    </xf>
    <xf numFmtId="9" fontId="0" fillId="0" borderId="9" xfId="3" applyFont="1" applyBorder="1"/>
    <xf numFmtId="0" fontId="0" fillId="0" borderId="9" xfId="0" quotePrefix="1" applyBorder="1" applyAlignment="1">
      <alignment horizontal="center" wrapText="1"/>
    </xf>
    <xf numFmtId="0" fontId="0" fillId="0" borderId="0" xfId="0" applyFill="1" applyBorder="1"/>
    <xf numFmtId="0" fontId="0" fillId="0" borderId="9" xfId="0" applyFill="1" applyBorder="1"/>
    <xf numFmtId="171" fontId="3" fillId="0" borderId="0" xfId="2" applyNumberFormat="1" applyFont="1"/>
  </cellXfs>
  <cellStyles count="4">
    <cellStyle name="Comma" xfId="2" builtinId="3"/>
    <cellStyle name="Hyperlink" xfId="1" builtinId="8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strRef>
              <c:f>'Loss Trend - 1'!$U$7</c:f>
              <c:strCache>
                <c:ptCount val="1"/>
                <c:pt idx="0">
                  <c:v>Average Frequency</c:v>
                </c:pt>
              </c:strCache>
            </c:strRef>
          </c:tx>
          <c:cat>
            <c:strRef>
              <c:f>'Loss Trend - 1'!$L$8:$L$27</c:f>
              <c:strCache>
                <c:ptCount val="20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</c:v>
                </c:pt>
                <c:pt idx="4">
                  <c:v>2011-1</c:v>
                </c:pt>
                <c:pt idx="5">
                  <c:v>2011-2</c:v>
                </c:pt>
                <c:pt idx="6">
                  <c:v>2011-3</c:v>
                </c:pt>
                <c:pt idx="7">
                  <c:v>2011-4</c:v>
                </c:pt>
                <c:pt idx="8">
                  <c:v>2012-1</c:v>
                </c:pt>
                <c:pt idx="9">
                  <c:v>2012-2</c:v>
                </c:pt>
                <c:pt idx="10">
                  <c:v>2012-3</c:v>
                </c:pt>
                <c:pt idx="11">
                  <c:v>2012-4</c:v>
                </c:pt>
                <c:pt idx="12">
                  <c:v>2013-1</c:v>
                </c:pt>
                <c:pt idx="13">
                  <c:v>2013-2</c:v>
                </c:pt>
                <c:pt idx="14">
                  <c:v>2013-3</c:v>
                </c:pt>
                <c:pt idx="15">
                  <c:v>2013-4</c:v>
                </c:pt>
                <c:pt idx="16">
                  <c:v>2014-1</c:v>
                </c:pt>
                <c:pt idx="17">
                  <c:v>2014-2</c:v>
                </c:pt>
                <c:pt idx="18">
                  <c:v>2014-3</c:v>
                </c:pt>
                <c:pt idx="19">
                  <c:v>2014-4</c:v>
                </c:pt>
              </c:strCache>
            </c:strRef>
          </c:cat>
          <c:val>
            <c:numRef>
              <c:f>'Loss Trend - 1'!$U$8:$U$27</c:f>
              <c:numCache>
                <c:formatCode>0.000</c:formatCode>
                <c:ptCount val="20"/>
                <c:pt idx="0">
                  <c:v>3.7542662116040959E-2</c:v>
                </c:pt>
                <c:pt idx="1">
                  <c:v>3.3898305084745763E-2</c:v>
                </c:pt>
                <c:pt idx="2">
                  <c:v>3.3670033670033669E-2</c:v>
                </c:pt>
                <c:pt idx="3">
                  <c:v>5.549389567147614E-2</c:v>
                </c:pt>
                <c:pt idx="4">
                  <c:v>3.6026200873362446E-2</c:v>
                </c:pt>
                <c:pt idx="5">
                  <c:v>3.4519956850053934E-2</c:v>
                </c:pt>
                <c:pt idx="6">
                  <c:v>3.4188034188034191E-2</c:v>
                </c:pt>
                <c:pt idx="7">
                  <c:v>4.3617021276595745E-2</c:v>
                </c:pt>
                <c:pt idx="8">
                  <c:v>3.311965811965812E-2</c:v>
                </c:pt>
                <c:pt idx="9">
                  <c:v>3.3297529538131039E-2</c:v>
                </c:pt>
                <c:pt idx="10">
                  <c:v>3.4519956850053934E-2</c:v>
                </c:pt>
                <c:pt idx="11">
                  <c:v>3.9913700107874865E-2</c:v>
                </c:pt>
                <c:pt idx="12">
                  <c:v>3.2327586206896554E-2</c:v>
                </c:pt>
                <c:pt idx="13">
                  <c:v>3.4371643394199784E-2</c:v>
                </c:pt>
                <c:pt idx="14">
                  <c:v>3.215434083601286E-2</c:v>
                </c:pt>
                <c:pt idx="15">
                  <c:v>4.2826552462526764E-2</c:v>
                </c:pt>
                <c:pt idx="16">
                  <c:v>3.3049040511727079E-2</c:v>
                </c:pt>
                <c:pt idx="17">
                  <c:v>3.4957627118644065E-2</c:v>
                </c:pt>
                <c:pt idx="18">
                  <c:v>2.8571428571428571E-2</c:v>
                </c:pt>
                <c:pt idx="19">
                  <c:v>4.4071353620146907E-2</c:v>
                </c:pt>
              </c:numCache>
            </c:numRef>
          </c:val>
        </c:ser>
        <c:ser>
          <c:idx val="1"/>
          <c:order val="1"/>
          <c:tx>
            <c:strRef>
              <c:f>'Loss Trend - 1'!$V$7</c:f>
              <c:strCache>
                <c:ptCount val="1"/>
                <c:pt idx="0">
                  <c:v>20-pt fit</c:v>
                </c:pt>
              </c:strCache>
            </c:strRef>
          </c:tx>
          <c:spPr>
            <a:ln>
              <a:solidFill>
                <a:srgbClr val="FFFF00"/>
              </a:solidFill>
            </a:ln>
          </c:spPr>
          <c:marker>
            <c:symbol val="diamond"/>
            <c:size val="7"/>
            <c:spPr>
              <a:solidFill>
                <a:srgbClr val="FFFF00"/>
              </a:solidFill>
              <a:ln>
                <a:noFill/>
              </a:ln>
            </c:spPr>
          </c:marker>
          <c:cat>
            <c:strRef>
              <c:f>'Loss Trend - 1'!$L$8:$L$27</c:f>
              <c:strCache>
                <c:ptCount val="20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</c:v>
                </c:pt>
                <c:pt idx="4">
                  <c:v>2011-1</c:v>
                </c:pt>
                <c:pt idx="5">
                  <c:v>2011-2</c:v>
                </c:pt>
                <c:pt idx="6">
                  <c:v>2011-3</c:v>
                </c:pt>
                <c:pt idx="7">
                  <c:v>2011-4</c:v>
                </c:pt>
                <c:pt idx="8">
                  <c:v>2012-1</c:v>
                </c:pt>
                <c:pt idx="9">
                  <c:v>2012-2</c:v>
                </c:pt>
                <c:pt idx="10">
                  <c:v>2012-3</c:v>
                </c:pt>
                <c:pt idx="11">
                  <c:v>2012-4</c:v>
                </c:pt>
                <c:pt idx="12">
                  <c:v>2013-1</c:v>
                </c:pt>
                <c:pt idx="13">
                  <c:v>2013-2</c:v>
                </c:pt>
                <c:pt idx="14">
                  <c:v>2013-3</c:v>
                </c:pt>
                <c:pt idx="15">
                  <c:v>2013-4</c:v>
                </c:pt>
                <c:pt idx="16">
                  <c:v>2014-1</c:v>
                </c:pt>
                <c:pt idx="17">
                  <c:v>2014-2</c:v>
                </c:pt>
                <c:pt idx="18">
                  <c:v>2014-3</c:v>
                </c:pt>
                <c:pt idx="19">
                  <c:v>2014-4</c:v>
                </c:pt>
              </c:strCache>
            </c:strRef>
          </c:cat>
          <c:val>
            <c:numRef>
              <c:f>'Loss Trend - 1'!$V$8:$V$27</c:f>
              <c:numCache>
                <c:formatCode>0.000</c:formatCode>
                <c:ptCount val="20"/>
                <c:pt idx="0">
                  <c:v>3.7684598994029317E-2</c:v>
                </c:pt>
                <c:pt idx="1">
                  <c:v>3.7525248175538317E-2</c:v>
                </c:pt>
                <c:pt idx="2">
                  <c:v>3.7366571178290786E-2</c:v>
                </c:pt>
                <c:pt idx="3">
                  <c:v>3.7208565153006926E-2</c:v>
                </c:pt>
                <c:pt idx="4">
                  <c:v>3.7051227262455216E-2</c:v>
                </c:pt>
                <c:pt idx="5">
                  <c:v>3.6894554681401515E-2</c:v>
                </c:pt>
                <c:pt idx="6">
                  <c:v>3.6738544596558273E-2</c:v>
                </c:pt>
                <c:pt idx="7">
                  <c:v>3.6583194206534025E-2</c:v>
                </c:pt>
                <c:pt idx="8">
                  <c:v>3.6428500721783129E-2</c:v>
                </c:pt>
                <c:pt idx="9">
                  <c:v>3.6274461364555637E-2</c:v>
                </c:pt>
                <c:pt idx="10">
                  <c:v>3.6121073368847414E-2</c:v>
                </c:pt>
                <c:pt idx="11">
                  <c:v>3.5968333980350507E-2</c:v>
                </c:pt>
                <c:pt idx="12">
                  <c:v>3.5816240456403643E-2</c:v>
                </c:pt>
                <c:pt idx="13">
                  <c:v>3.5664790065942996E-2</c:v>
                </c:pt>
                <c:pt idx="14">
                  <c:v>3.5513980089453182E-2</c:v>
                </c:pt>
                <c:pt idx="15">
                  <c:v>3.5363807818918361E-2</c:v>
                </c:pt>
                <c:pt idx="16">
                  <c:v>3.5214270557773673E-2</c:v>
                </c:pt>
                <c:pt idx="17">
                  <c:v>3.506536562085677E-2</c:v>
                </c:pt>
                <c:pt idx="18">
                  <c:v>3.4917090334359621E-2</c:v>
                </c:pt>
                <c:pt idx="19">
                  <c:v>3.4769442035780515E-2</c:v>
                </c:pt>
              </c:numCache>
            </c:numRef>
          </c:val>
        </c:ser>
        <c:ser>
          <c:idx val="2"/>
          <c:order val="2"/>
          <c:tx>
            <c:strRef>
              <c:f>'Loss Trend - 1'!$W$7</c:f>
              <c:strCache>
                <c:ptCount val="1"/>
                <c:pt idx="0">
                  <c:v>12-pt fit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star"/>
            <c:size val="7"/>
            <c:spPr>
              <a:solidFill>
                <a:srgbClr val="00B050"/>
              </a:solidFill>
              <a:ln>
                <a:noFill/>
              </a:ln>
            </c:spPr>
          </c:marker>
          <c:cat>
            <c:strRef>
              <c:f>'Loss Trend - 1'!$L$8:$L$27</c:f>
              <c:strCache>
                <c:ptCount val="20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</c:v>
                </c:pt>
                <c:pt idx="4">
                  <c:v>2011-1</c:v>
                </c:pt>
                <c:pt idx="5">
                  <c:v>2011-2</c:v>
                </c:pt>
                <c:pt idx="6">
                  <c:v>2011-3</c:v>
                </c:pt>
                <c:pt idx="7">
                  <c:v>2011-4</c:v>
                </c:pt>
                <c:pt idx="8">
                  <c:v>2012-1</c:v>
                </c:pt>
                <c:pt idx="9">
                  <c:v>2012-2</c:v>
                </c:pt>
                <c:pt idx="10">
                  <c:v>2012-3</c:v>
                </c:pt>
                <c:pt idx="11">
                  <c:v>2012-4</c:v>
                </c:pt>
                <c:pt idx="12">
                  <c:v>2013-1</c:v>
                </c:pt>
                <c:pt idx="13">
                  <c:v>2013-2</c:v>
                </c:pt>
                <c:pt idx="14">
                  <c:v>2013-3</c:v>
                </c:pt>
                <c:pt idx="15">
                  <c:v>2013-4</c:v>
                </c:pt>
                <c:pt idx="16">
                  <c:v>2014-1</c:v>
                </c:pt>
                <c:pt idx="17">
                  <c:v>2014-2</c:v>
                </c:pt>
                <c:pt idx="18">
                  <c:v>2014-3</c:v>
                </c:pt>
                <c:pt idx="19">
                  <c:v>2014-4</c:v>
                </c:pt>
              </c:strCache>
            </c:strRef>
          </c:cat>
          <c:val>
            <c:numRef>
              <c:f>'Loss Trend - 1'!$W$8:$W$27</c:f>
              <c:numCache>
                <c:formatCode>0.000</c:formatCode>
                <c:ptCount val="20"/>
                <c:pt idx="8">
                  <c:v>3.3885651187411853E-2</c:v>
                </c:pt>
                <c:pt idx="9">
                  <c:v>3.4086050023823464E-2</c:v>
                </c:pt>
                <c:pt idx="10">
                  <c:v>3.4287634013603172E-2</c:v>
                </c:pt>
                <c:pt idx="11">
                  <c:v>3.4490410165716363E-2</c:v>
                </c:pt>
                <c:pt idx="12">
                  <c:v>3.4694385530579235E-2</c:v>
                </c:pt>
                <c:pt idx="13">
                  <c:v>3.4899567200303995E-2</c:v>
                </c:pt>
                <c:pt idx="14">
                  <c:v>3.5105962308945367E-2</c:v>
                </c:pt>
                <c:pt idx="15">
                  <c:v>3.5313578032748719E-2</c:v>
                </c:pt>
                <c:pt idx="16">
                  <c:v>3.5522421590399519E-2</c:v>
                </c:pt>
                <c:pt idx="17">
                  <c:v>3.5732500243274373E-2</c:v>
                </c:pt>
                <c:pt idx="18">
                  <c:v>3.594382129569345E-2</c:v>
                </c:pt>
                <c:pt idx="19">
                  <c:v>3.6156392095174489E-2</c:v>
                </c:pt>
              </c:numCache>
            </c:numRef>
          </c:val>
        </c:ser>
        <c:ser>
          <c:idx val="3"/>
          <c:order val="3"/>
          <c:tx>
            <c:strRef>
              <c:f>'Loss Trend - 1'!$X$7</c:f>
              <c:strCache>
                <c:ptCount val="1"/>
                <c:pt idx="0">
                  <c:v>6-pt fit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noFill/>
              </a:ln>
            </c:spPr>
          </c:marker>
          <c:cat>
            <c:strRef>
              <c:f>'Loss Trend - 1'!$L$8:$L$27</c:f>
              <c:strCache>
                <c:ptCount val="20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</c:v>
                </c:pt>
                <c:pt idx="4">
                  <c:v>2011-1</c:v>
                </c:pt>
                <c:pt idx="5">
                  <c:v>2011-2</c:v>
                </c:pt>
                <c:pt idx="6">
                  <c:v>2011-3</c:v>
                </c:pt>
                <c:pt idx="7">
                  <c:v>2011-4</c:v>
                </c:pt>
                <c:pt idx="8">
                  <c:v>2012-1</c:v>
                </c:pt>
                <c:pt idx="9">
                  <c:v>2012-2</c:v>
                </c:pt>
                <c:pt idx="10">
                  <c:v>2012-3</c:v>
                </c:pt>
                <c:pt idx="11">
                  <c:v>2012-4</c:v>
                </c:pt>
                <c:pt idx="12">
                  <c:v>2013-1</c:v>
                </c:pt>
                <c:pt idx="13">
                  <c:v>2013-2</c:v>
                </c:pt>
                <c:pt idx="14">
                  <c:v>2013-3</c:v>
                </c:pt>
                <c:pt idx="15">
                  <c:v>2013-4</c:v>
                </c:pt>
                <c:pt idx="16">
                  <c:v>2014-1</c:v>
                </c:pt>
                <c:pt idx="17">
                  <c:v>2014-2</c:v>
                </c:pt>
                <c:pt idx="18">
                  <c:v>2014-3</c:v>
                </c:pt>
                <c:pt idx="19">
                  <c:v>2014-4</c:v>
                </c:pt>
              </c:strCache>
            </c:strRef>
          </c:cat>
          <c:val>
            <c:numRef>
              <c:f>'Loss Trend - 1'!$X$8:$X$27</c:f>
              <c:numCache>
                <c:formatCode>0.000</c:formatCode>
                <c:ptCount val="20"/>
                <c:pt idx="14">
                  <c:v>3.446015325312124E-2</c:v>
                </c:pt>
                <c:pt idx="15">
                  <c:v>3.4874376156232095E-2</c:v>
                </c:pt>
                <c:pt idx="16">
                  <c:v>3.5293578161211744E-2</c:v>
                </c:pt>
                <c:pt idx="17">
                  <c:v>3.571781911857843E-2</c:v>
                </c:pt>
                <c:pt idx="18">
                  <c:v>3.6147159598274234E-2</c:v>
                </c:pt>
                <c:pt idx="19">
                  <c:v>3.6581660898312773E-2</c:v>
                </c:pt>
              </c:numCache>
            </c:numRef>
          </c:val>
        </c:ser>
        <c:marker val="1"/>
        <c:axId val="153433216"/>
        <c:axId val="153444352"/>
      </c:lineChart>
      <c:catAx>
        <c:axId val="15343321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 Ending Quarter</a:t>
                </a:r>
              </a:p>
            </c:rich>
          </c:tx>
          <c:layout/>
        </c:title>
        <c:tickLblPos val="nextTo"/>
        <c:crossAx val="153444352"/>
        <c:crosses val="autoZero"/>
        <c:auto val="1"/>
        <c:lblAlgn val="ctr"/>
        <c:lblOffset val="100"/>
      </c:catAx>
      <c:valAx>
        <c:axId val="15344435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Frequency</a:t>
                </a:r>
              </a:p>
            </c:rich>
          </c:tx>
          <c:layout/>
        </c:title>
        <c:numFmt formatCode="0.000" sourceLinked="1"/>
        <c:tickLblPos val="nextTo"/>
        <c:crossAx val="153433216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strRef>
              <c:f>'Loss Trend - 1'!$Q$7</c:f>
              <c:strCache>
                <c:ptCount val="1"/>
                <c:pt idx="0">
                  <c:v>Average Severity</c:v>
                </c:pt>
              </c:strCache>
            </c:strRef>
          </c:tx>
          <c:cat>
            <c:strRef>
              <c:f>'Loss Trend - 1'!$L$8:$L$27</c:f>
              <c:strCache>
                <c:ptCount val="20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</c:v>
                </c:pt>
                <c:pt idx="4">
                  <c:v>2011-1</c:v>
                </c:pt>
                <c:pt idx="5">
                  <c:v>2011-2</c:v>
                </c:pt>
                <c:pt idx="6">
                  <c:v>2011-3</c:v>
                </c:pt>
                <c:pt idx="7">
                  <c:v>2011-4</c:v>
                </c:pt>
                <c:pt idx="8">
                  <c:v>2012-1</c:v>
                </c:pt>
                <c:pt idx="9">
                  <c:v>2012-2</c:v>
                </c:pt>
                <c:pt idx="10">
                  <c:v>2012-3</c:v>
                </c:pt>
                <c:pt idx="11">
                  <c:v>2012-4</c:v>
                </c:pt>
                <c:pt idx="12">
                  <c:v>2013-1</c:v>
                </c:pt>
                <c:pt idx="13">
                  <c:v>2013-2</c:v>
                </c:pt>
                <c:pt idx="14">
                  <c:v>2013-3</c:v>
                </c:pt>
                <c:pt idx="15">
                  <c:v>2013-4</c:v>
                </c:pt>
                <c:pt idx="16">
                  <c:v>2014-1</c:v>
                </c:pt>
                <c:pt idx="17">
                  <c:v>2014-2</c:v>
                </c:pt>
                <c:pt idx="18">
                  <c:v>2014-3</c:v>
                </c:pt>
                <c:pt idx="19">
                  <c:v>2014-4</c:v>
                </c:pt>
              </c:strCache>
            </c:strRef>
          </c:cat>
          <c:val>
            <c:numRef>
              <c:f>'Loss Trend - 1'!$Q$8:$Q$27</c:f>
              <c:numCache>
                <c:formatCode>"$"#,##0.00</c:formatCode>
                <c:ptCount val="20"/>
                <c:pt idx="0">
                  <c:v>3246.3636363636365</c:v>
                </c:pt>
                <c:pt idx="1">
                  <c:v>2770.8333333333335</c:v>
                </c:pt>
                <c:pt idx="2">
                  <c:v>3346.3666666666668</c:v>
                </c:pt>
                <c:pt idx="3">
                  <c:v>3643.76</c:v>
                </c:pt>
                <c:pt idx="4">
                  <c:v>3907.939393939394</c:v>
                </c:pt>
                <c:pt idx="5">
                  <c:v>3115.03125</c:v>
                </c:pt>
                <c:pt idx="6">
                  <c:v>4237.34375</c:v>
                </c:pt>
                <c:pt idx="7">
                  <c:v>3840</c:v>
                </c:pt>
                <c:pt idx="8">
                  <c:v>4252.8064516129034</c:v>
                </c:pt>
                <c:pt idx="9">
                  <c:v>3243.0967741935483</c:v>
                </c:pt>
                <c:pt idx="10">
                  <c:v>3370.25</c:v>
                </c:pt>
                <c:pt idx="11">
                  <c:v>2964.3783783783783</c:v>
                </c:pt>
                <c:pt idx="12">
                  <c:v>3964.5333333333333</c:v>
                </c:pt>
                <c:pt idx="13">
                  <c:v>3632.65625</c:v>
                </c:pt>
                <c:pt idx="14">
                  <c:v>4904.9333333333334</c:v>
                </c:pt>
                <c:pt idx="15">
                  <c:v>3684.75</c:v>
                </c:pt>
                <c:pt idx="16">
                  <c:v>4032.2580645161293</c:v>
                </c:pt>
                <c:pt idx="17">
                  <c:v>2951.181818181818</c:v>
                </c:pt>
                <c:pt idx="18">
                  <c:v>5551.5555555555557</c:v>
                </c:pt>
                <c:pt idx="19">
                  <c:v>3737.1190476190477</c:v>
                </c:pt>
              </c:numCache>
            </c:numRef>
          </c:val>
        </c:ser>
        <c:ser>
          <c:idx val="1"/>
          <c:order val="1"/>
          <c:tx>
            <c:strRef>
              <c:f>'Loss Trend - 1'!$R$7</c:f>
              <c:strCache>
                <c:ptCount val="1"/>
                <c:pt idx="0">
                  <c:v>20-pt fit</c:v>
                </c:pt>
              </c:strCache>
            </c:strRef>
          </c:tx>
          <c:spPr>
            <a:ln>
              <a:solidFill>
                <a:srgbClr val="FFFF00"/>
              </a:solidFill>
            </a:ln>
          </c:spPr>
          <c:marker>
            <c:symbol val="diamond"/>
            <c:size val="7"/>
            <c:spPr>
              <a:solidFill>
                <a:srgbClr val="FFFF00"/>
              </a:solidFill>
              <a:ln>
                <a:noFill/>
              </a:ln>
            </c:spPr>
          </c:marker>
          <c:cat>
            <c:strRef>
              <c:f>'Loss Trend - 1'!$L$8:$L$27</c:f>
              <c:strCache>
                <c:ptCount val="20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</c:v>
                </c:pt>
                <c:pt idx="4">
                  <c:v>2011-1</c:v>
                </c:pt>
                <c:pt idx="5">
                  <c:v>2011-2</c:v>
                </c:pt>
                <c:pt idx="6">
                  <c:v>2011-3</c:v>
                </c:pt>
                <c:pt idx="7">
                  <c:v>2011-4</c:v>
                </c:pt>
                <c:pt idx="8">
                  <c:v>2012-1</c:v>
                </c:pt>
                <c:pt idx="9">
                  <c:v>2012-2</c:v>
                </c:pt>
                <c:pt idx="10">
                  <c:v>2012-3</c:v>
                </c:pt>
                <c:pt idx="11">
                  <c:v>2012-4</c:v>
                </c:pt>
                <c:pt idx="12">
                  <c:v>2013-1</c:v>
                </c:pt>
                <c:pt idx="13">
                  <c:v>2013-2</c:v>
                </c:pt>
                <c:pt idx="14">
                  <c:v>2013-3</c:v>
                </c:pt>
                <c:pt idx="15">
                  <c:v>2013-4</c:v>
                </c:pt>
                <c:pt idx="16">
                  <c:v>2014-1</c:v>
                </c:pt>
                <c:pt idx="17">
                  <c:v>2014-2</c:v>
                </c:pt>
                <c:pt idx="18">
                  <c:v>2014-3</c:v>
                </c:pt>
                <c:pt idx="19">
                  <c:v>2014-4</c:v>
                </c:pt>
              </c:strCache>
            </c:strRef>
          </c:cat>
          <c:val>
            <c:numRef>
              <c:f>'Loss Trend - 1'!$R$8:$R$27</c:f>
              <c:numCache>
                <c:formatCode>"$"#,##0.00</c:formatCode>
                <c:ptCount val="20"/>
                <c:pt idx="0">
                  <c:v>3284.3065083376928</c:v>
                </c:pt>
                <c:pt idx="1">
                  <c:v>3322.5494634930174</c:v>
                </c:pt>
                <c:pt idx="2">
                  <c:v>3361.2377253258101</c:v>
                </c:pt>
                <c:pt idx="3">
                  <c:v>3400.3764790534819</c:v>
                </c:pt>
                <c:pt idx="4">
                  <c:v>3439.9709702708933</c:v>
                </c:pt>
                <c:pt idx="5">
                  <c:v>3480.0265056533917</c:v>
                </c:pt>
                <c:pt idx="6">
                  <c:v>3520.5484536680447</c:v>
                </c:pt>
                <c:pt idx="7">
                  <c:v>3561.5422452931507</c:v>
                </c:pt>
                <c:pt idx="8">
                  <c:v>3603.0133747461318</c:v>
                </c:pt>
                <c:pt idx="9">
                  <c:v>3644.9674002198967</c:v>
                </c:pt>
                <c:pt idx="10">
                  <c:v>3687.4099446277824</c:v>
                </c:pt>
                <c:pt idx="11">
                  <c:v>3730.3466963571673</c:v>
                </c:pt>
                <c:pt idx="12">
                  <c:v>3773.7834100318628</c:v>
                </c:pt>
                <c:pt idx="13">
                  <c:v>3817.7259072833767</c:v>
                </c:pt>
                <c:pt idx="14">
                  <c:v>3862.180077531164</c:v>
                </c:pt>
                <c:pt idx="15">
                  <c:v>3907.1518787719597</c:v>
                </c:pt>
                <c:pt idx="16">
                  <c:v>3952.6473383783004</c:v>
                </c:pt>
                <c:pt idx="17">
                  <c:v>3998.6725539063495</c:v>
                </c:pt>
                <c:pt idx="18">
                  <c:v>4045.2336939131224</c:v>
                </c:pt>
                <c:pt idx="19">
                  <c:v>4092.3369987832361</c:v>
                </c:pt>
              </c:numCache>
            </c:numRef>
          </c:val>
        </c:ser>
        <c:ser>
          <c:idx val="2"/>
          <c:order val="2"/>
          <c:tx>
            <c:strRef>
              <c:f>'Loss Trend - 1'!$S$7</c:f>
              <c:strCache>
                <c:ptCount val="1"/>
                <c:pt idx="0">
                  <c:v>12-pt fit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star"/>
            <c:size val="7"/>
            <c:spPr>
              <a:solidFill>
                <a:srgbClr val="00B050"/>
              </a:solidFill>
              <a:ln>
                <a:noFill/>
              </a:ln>
            </c:spPr>
          </c:marker>
          <c:cat>
            <c:strRef>
              <c:f>'Loss Trend - 1'!$L$8:$L$27</c:f>
              <c:strCache>
                <c:ptCount val="20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</c:v>
                </c:pt>
                <c:pt idx="4">
                  <c:v>2011-1</c:v>
                </c:pt>
                <c:pt idx="5">
                  <c:v>2011-2</c:v>
                </c:pt>
                <c:pt idx="6">
                  <c:v>2011-3</c:v>
                </c:pt>
                <c:pt idx="7">
                  <c:v>2011-4</c:v>
                </c:pt>
                <c:pt idx="8">
                  <c:v>2012-1</c:v>
                </c:pt>
                <c:pt idx="9">
                  <c:v>2012-2</c:v>
                </c:pt>
                <c:pt idx="10">
                  <c:v>2012-3</c:v>
                </c:pt>
                <c:pt idx="11">
                  <c:v>2012-4</c:v>
                </c:pt>
                <c:pt idx="12">
                  <c:v>2013-1</c:v>
                </c:pt>
                <c:pt idx="13">
                  <c:v>2013-2</c:v>
                </c:pt>
                <c:pt idx="14">
                  <c:v>2013-3</c:v>
                </c:pt>
                <c:pt idx="15">
                  <c:v>2013-4</c:v>
                </c:pt>
                <c:pt idx="16">
                  <c:v>2014-1</c:v>
                </c:pt>
                <c:pt idx="17">
                  <c:v>2014-2</c:v>
                </c:pt>
                <c:pt idx="18">
                  <c:v>2014-3</c:v>
                </c:pt>
                <c:pt idx="19">
                  <c:v>2014-4</c:v>
                </c:pt>
              </c:strCache>
            </c:strRef>
          </c:cat>
          <c:val>
            <c:numRef>
              <c:f>'Loss Trend - 1'!$S$8:$S$27</c:f>
              <c:numCache>
                <c:formatCode>"$"#,##0.00</c:formatCode>
                <c:ptCount val="20"/>
                <c:pt idx="8">
                  <c:v>3504.6361243299662</c:v>
                </c:pt>
                <c:pt idx="9">
                  <c:v>3555.3087329899395</c:v>
                </c:pt>
                <c:pt idx="10">
                  <c:v>3606.7140035233042</c:v>
                </c:pt>
                <c:pt idx="11">
                  <c:v>3658.8625292946981</c:v>
                </c:pt>
                <c:pt idx="12">
                  <c:v>3711.7650568354247</c:v>
                </c:pt>
                <c:pt idx="13">
                  <c:v>3765.4324880580434</c:v>
                </c:pt>
                <c:pt idx="14">
                  <c:v>3819.8758825029922</c:v>
                </c:pt>
                <c:pt idx="15">
                  <c:v>3875.1064596176852</c:v>
                </c:pt>
                <c:pt idx="16">
                  <c:v>3931.1356010685631</c:v>
                </c:pt>
                <c:pt idx="17">
                  <c:v>3987.9748530865795</c:v>
                </c:pt>
                <c:pt idx="18">
                  <c:v>4045.6359288465933</c:v>
                </c:pt>
                <c:pt idx="19">
                  <c:v>4104.1307108811661</c:v>
                </c:pt>
              </c:numCache>
            </c:numRef>
          </c:val>
        </c:ser>
        <c:ser>
          <c:idx val="3"/>
          <c:order val="3"/>
          <c:tx>
            <c:strRef>
              <c:f>'Loss Trend - 1'!$T$7</c:f>
              <c:strCache>
                <c:ptCount val="1"/>
                <c:pt idx="0">
                  <c:v>6-pt fit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noFill/>
              </a:ln>
            </c:spPr>
          </c:marker>
          <c:cat>
            <c:strRef>
              <c:f>'Loss Trend - 1'!$L$8:$L$27</c:f>
              <c:strCache>
                <c:ptCount val="20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</c:v>
                </c:pt>
                <c:pt idx="4">
                  <c:v>2011-1</c:v>
                </c:pt>
                <c:pt idx="5">
                  <c:v>2011-2</c:v>
                </c:pt>
                <c:pt idx="6">
                  <c:v>2011-3</c:v>
                </c:pt>
                <c:pt idx="7">
                  <c:v>2011-4</c:v>
                </c:pt>
                <c:pt idx="8">
                  <c:v>2012-1</c:v>
                </c:pt>
                <c:pt idx="9">
                  <c:v>2012-2</c:v>
                </c:pt>
                <c:pt idx="10">
                  <c:v>2012-3</c:v>
                </c:pt>
                <c:pt idx="11">
                  <c:v>2012-4</c:v>
                </c:pt>
                <c:pt idx="12">
                  <c:v>2013-1</c:v>
                </c:pt>
                <c:pt idx="13">
                  <c:v>2013-2</c:v>
                </c:pt>
                <c:pt idx="14">
                  <c:v>2013-3</c:v>
                </c:pt>
                <c:pt idx="15">
                  <c:v>2013-4</c:v>
                </c:pt>
                <c:pt idx="16">
                  <c:v>2014-1</c:v>
                </c:pt>
                <c:pt idx="17">
                  <c:v>2014-2</c:v>
                </c:pt>
                <c:pt idx="18">
                  <c:v>2014-3</c:v>
                </c:pt>
                <c:pt idx="19">
                  <c:v>2014-4</c:v>
                </c:pt>
              </c:strCache>
            </c:strRef>
          </c:cat>
          <c:val>
            <c:numRef>
              <c:f>'Loss Trend - 1'!$T$8:$T$27</c:f>
              <c:numCache>
                <c:formatCode>"$"#,##0.00</c:formatCode>
                <c:ptCount val="20"/>
                <c:pt idx="14">
                  <c:v>4187.6599262621294</c:v>
                </c:pt>
                <c:pt idx="15">
                  <c:v>4135.0933030194574</c:v>
                </c:pt>
                <c:pt idx="16">
                  <c:v>4083.1865351441738</c:v>
                </c:pt>
                <c:pt idx="17">
                  <c:v>4031.9313396407374</c:v>
                </c:pt>
                <c:pt idx="18">
                  <c:v>3981.3195374879306</c:v>
                </c:pt>
                <c:pt idx="19">
                  <c:v>3931.3430523336983</c:v>
                </c:pt>
              </c:numCache>
            </c:numRef>
          </c:val>
        </c:ser>
        <c:marker val="1"/>
        <c:axId val="153634688"/>
        <c:axId val="153649536"/>
      </c:lineChart>
      <c:catAx>
        <c:axId val="15363468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 Ending Quarter</a:t>
                </a:r>
              </a:p>
            </c:rich>
          </c:tx>
          <c:layout/>
        </c:title>
        <c:tickLblPos val="nextTo"/>
        <c:crossAx val="153649536"/>
        <c:crosses val="autoZero"/>
        <c:auto val="1"/>
        <c:lblAlgn val="ctr"/>
        <c:lblOffset val="100"/>
      </c:catAx>
      <c:valAx>
        <c:axId val="15364953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Severity</a:t>
                </a:r>
              </a:p>
            </c:rich>
          </c:tx>
          <c:layout/>
        </c:title>
        <c:numFmt formatCode="&quot;$&quot;#,##0.00" sourceLinked="1"/>
        <c:tickLblPos val="nextTo"/>
        <c:crossAx val="153634688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strRef>
              <c:f>'Loss Trend - 1'!$M$7</c:f>
              <c:strCache>
                <c:ptCount val="1"/>
                <c:pt idx="0">
                  <c:v>Average Premium</c:v>
                </c:pt>
              </c:strCache>
            </c:strRef>
          </c:tx>
          <c:cat>
            <c:strRef>
              <c:f>'Loss Trend - 1'!$L$8:$L$27</c:f>
              <c:strCache>
                <c:ptCount val="20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</c:v>
                </c:pt>
                <c:pt idx="4">
                  <c:v>2011-1</c:v>
                </c:pt>
                <c:pt idx="5">
                  <c:v>2011-2</c:v>
                </c:pt>
                <c:pt idx="6">
                  <c:v>2011-3</c:v>
                </c:pt>
                <c:pt idx="7">
                  <c:v>2011-4</c:v>
                </c:pt>
                <c:pt idx="8">
                  <c:v>2012-1</c:v>
                </c:pt>
                <c:pt idx="9">
                  <c:v>2012-2</c:v>
                </c:pt>
                <c:pt idx="10">
                  <c:v>2012-3</c:v>
                </c:pt>
                <c:pt idx="11">
                  <c:v>2012-4</c:v>
                </c:pt>
                <c:pt idx="12">
                  <c:v>2013-1</c:v>
                </c:pt>
                <c:pt idx="13">
                  <c:v>2013-2</c:v>
                </c:pt>
                <c:pt idx="14">
                  <c:v>2013-3</c:v>
                </c:pt>
                <c:pt idx="15">
                  <c:v>2013-4</c:v>
                </c:pt>
                <c:pt idx="16">
                  <c:v>2014-1</c:v>
                </c:pt>
                <c:pt idx="17">
                  <c:v>2014-2</c:v>
                </c:pt>
                <c:pt idx="18">
                  <c:v>2014-3</c:v>
                </c:pt>
                <c:pt idx="19">
                  <c:v>2014-4</c:v>
                </c:pt>
              </c:strCache>
            </c:strRef>
          </c:cat>
          <c:val>
            <c:numRef>
              <c:f>'Loss Trend - 1'!$M$8:$M$27</c:f>
              <c:numCache>
                <c:formatCode>"$"#,##0.00</c:formatCode>
                <c:ptCount val="20"/>
                <c:pt idx="0">
                  <c:v>121.87713310580205</c:v>
                </c:pt>
                <c:pt idx="1">
                  <c:v>93.926553672316388</c:v>
                </c:pt>
                <c:pt idx="2">
                  <c:v>112.67227833894501</c:v>
                </c:pt>
                <c:pt idx="3">
                  <c:v>202.20643729189788</c:v>
                </c:pt>
                <c:pt idx="4">
                  <c:v>140.7882096069869</c:v>
                </c:pt>
                <c:pt idx="5">
                  <c:v>107.53074433656958</c:v>
                </c:pt>
                <c:pt idx="6">
                  <c:v>144.866452991453</c:v>
                </c:pt>
                <c:pt idx="7">
                  <c:v>167.48936170212767</c:v>
                </c:pt>
                <c:pt idx="8">
                  <c:v>140.85149572649573</c:v>
                </c:pt>
                <c:pt idx="9">
                  <c:v>107.98711063372717</c:v>
                </c:pt>
                <c:pt idx="10">
                  <c:v>116.34088457389429</c:v>
                </c:pt>
                <c:pt idx="11">
                  <c:v>118.31930960086299</c:v>
                </c:pt>
                <c:pt idx="12">
                  <c:v>128.16379310344828</c:v>
                </c:pt>
                <c:pt idx="13">
                  <c:v>124.86036519871107</c:v>
                </c:pt>
                <c:pt idx="14">
                  <c:v>157.71489817792067</c:v>
                </c:pt>
                <c:pt idx="15">
                  <c:v>157.80513918629549</c:v>
                </c:pt>
                <c:pt idx="16">
                  <c:v>133.26226012793177</c:v>
                </c:pt>
                <c:pt idx="17">
                  <c:v>103.16631355932203</c:v>
                </c:pt>
                <c:pt idx="18">
                  <c:v>158.61587301587301</c:v>
                </c:pt>
                <c:pt idx="19">
                  <c:v>164.69989506820568</c:v>
                </c:pt>
              </c:numCache>
            </c:numRef>
          </c:val>
        </c:ser>
        <c:ser>
          <c:idx val="1"/>
          <c:order val="1"/>
          <c:tx>
            <c:strRef>
              <c:f>'Loss Trend - 1'!$N$7</c:f>
              <c:strCache>
                <c:ptCount val="1"/>
                <c:pt idx="0">
                  <c:v>20-pt fit</c:v>
                </c:pt>
              </c:strCache>
            </c:strRef>
          </c:tx>
          <c:spPr>
            <a:ln>
              <a:solidFill>
                <a:srgbClr val="FFFF00"/>
              </a:solidFill>
            </a:ln>
          </c:spPr>
          <c:marker>
            <c:symbol val="diamond"/>
            <c:size val="7"/>
            <c:spPr>
              <a:solidFill>
                <a:srgbClr val="FFFF00"/>
              </a:solidFill>
              <a:ln>
                <a:noFill/>
              </a:ln>
            </c:spPr>
          </c:marker>
          <c:cat>
            <c:strRef>
              <c:f>'Loss Trend - 1'!$L$8:$L$27</c:f>
              <c:strCache>
                <c:ptCount val="20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</c:v>
                </c:pt>
                <c:pt idx="4">
                  <c:v>2011-1</c:v>
                </c:pt>
                <c:pt idx="5">
                  <c:v>2011-2</c:v>
                </c:pt>
                <c:pt idx="6">
                  <c:v>2011-3</c:v>
                </c:pt>
                <c:pt idx="7">
                  <c:v>2011-4</c:v>
                </c:pt>
                <c:pt idx="8">
                  <c:v>2012-1</c:v>
                </c:pt>
                <c:pt idx="9">
                  <c:v>2012-2</c:v>
                </c:pt>
                <c:pt idx="10">
                  <c:v>2012-3</c:v>
                </c:pt>
                <c:pt idx="11">
                  <c:v>2012-4</c:v>
                </c:pt>
                <c:pt idx="12">
                  <c:v>2013-1</c:v>
                </c:pt>
                <c:pt idx="13">
                  <c:v>2013-2</c:v>
                </c:pt>
                <c:pt idx="14">
                  <c:v>2013-3</c:v>
                </c:pt>
                <c:pt idx="15">
                  <c:v>2013-4</c:v>
                </c:pt>
                <c:pt idx="16">
                  <c:v>2014-1</c:v>
                </c:pt>
                <c:pt idx="17">
                  <c:v>2014-2</c:v>
                </c:pt>
                <c:pt idx="18">
                  <c:v>2014-3</c:v>
                </c:pt>
                <c:pt idx="19">
                  <c:v>2014-4</c:v>
                </c:pt>
              </c:strCache>
            </c:strRef>
          </c:cat>
          <c:val>
            <c:numRef>
              <c:f>'Loss Trend - 1'!$N$8:$N$27</c:f>
              <c:numCache>
                <c:formatCode>"$"#,##0.00</c:formatCode>
                <c:ptCount val="20"/>
                <c:pt idx="0">
                  <c:v>123.76777374018639</c:v>
                </c:pt>
                <c:pt idx="1">
                  <c:v>124.67949319307699</c:v>
                </c:pt>
                <c:pt idx="2">
                  <c:v>125.59792871054289</c:v>
                </c:pt>
                <c:pt idx="3">
                  <c:v>126.52312976561359</c:v>
                </c:pt>
                <c:pt idx="4">
                  <c:v>127.45514619575529</c:v>
                </c:pt>
                <c:pt idx="5">
                  <c:v>128.39402820555551</c:v>
                </c:pt>
                <c:pt idx="6">
                  <c:v>129.3398263694275</c:v>
                </c:pt>
                <c:pt idx="7">
                  <c:v>130.29259163433434</c:v>
                </c:pt>
                <c:pt idx="8">
                  <c:v>131.25237532253354</c:v>
                </c:pt>
                <c:pt idx="9">
                  <c:v>132.21922913434125</c:v>
                </c:pt>
                <c:pt idx="10">
                  <c:v>133.19320515091752</c:v>
                </c:pt>
                <c:pt idx="11">
                  <c:v>134.17435583707157</c:v>
                </c:pt>
                <c:pt idx="12">
                  <c:v>135.16273404408787</c:v>
                </c:pt>
                <c:pt idx="13">
                  <c:v>136.15839301257319</c:v>
                </c:pt>
                <c:pt idx="14">
                  <c:v>137.16138637532427</c:v>
                </c:pt>
                <c:pt idx="15">
                  <c:v>138.17176816021717</c:v>
                </c:pt>
                <c:pt idx="16">
                  <c:v>139.18959279311721</c:v>
                </c:pt>
                <c:pt idx="17">
                  <c:v>140.214915100811</c:v>
                </c:pt>
                <c:pt idx="18">
                  <c:v>141.24779031395954</c:v>
                </c:pt>
                <c:pt idx="19">
                  <c:v>142.28827407007347</c:v>
                </c:pt>
              </c:numCache>
            </c:numRef>
          </c:val>
        </c:ser>
        <c:ser>
          <c:idx val="2"/>
          <c:order val="2"/>
          <c:tx>
            <c:strRef>
              <c:f>'Loss Trend - 1'!$O$7</c:f>
              <c:strCache>
                <c:ptCount val="1"/>
                <c:pt idx="0">
                  <c:v>12-pt fit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star"/>
            <c:size val="7"/>
            <c:spPr>
              <a:solidFill>
                <a:srgbClr val="00B050"/>
              </a:solidFill>
              <a:ln>
                <a:noFill/>
              </a:ln>
            </c:spPr>
          </c:marker>
          <c:cat>
            <c:strRef>
              <c:f>'Loss Trend - 1'!$L$8:$L$27</c:f>
              <c:strCache>
                <c:ptCount val="20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</c:v>
                </c:pt>
                <c:pt idx="4">
                  <c:v>2011-1</c:v>
                </c:pt>
                <c:pt idx="5">
                  <c:v>2011-2</c:v>
                </c:pt>
                <c:pt idx="6">
                  <c:v>2011-3</c:v>
                </c:pt>
                <c:pt idx="7">
                  <c:v>2011-4</c:v>
                </c:pt>
                <c:pt idx="8">
                  <c:v>2012-1</c:v>
                </c:pt>
                <c:pt idx="9">
                  <c:v>2012-2</c:v>
                </c:pt>
                <c:pt idx="10">
                  <c:v>2012-3</c:v>
                </c:pt>
                <c:pt idx="11">
                  <c:v>2012-4</c:v>
                </c:pt>
                <c:pt idx="12">
                  <c:v>2013-1</c:v>
                </c:pt>
                <c:pt idx="13">
                  <c:v>2013-2</c:v>
                </c:pt>
                <c:pt idx="14">
                  <c:v>2013-3</c:v>
                </c:pt>
                <c:pt idx="15">
                  <c:v>2013-4</c:v>
                </c:pt>
                <c:pt idx="16">
                  <c:v>2014-1</c:v>
                </c:pt>
                <c:pt idx="17">
                  <c:v>2014-2</c:v>
                </c:pt>
                <c:pt idx="18">
                  <c:v>2014-3</c:v>
                </c:pt>
                <c:pt idx="19">
                  <c:v>2014-4</c:v>
                </c:pt>
              </c:strCache>
            </c:strRef>
          </c:cat>
          <c:val>
            <c:numRef>
              <c:f>'Loss Trend - 1'!$O$8:$O$27</c:f>
              <c:numCache>
                <c:formatCode>"$"#,##0.00</c:formatCode>
                <c:ptCount val="20"/>
                <c:pt idx="8">
                  <c:v>118.75687724784841</c:v>
                </c:pt>
                <c:pt idx="9">
                  <c:v>121.18643132283169</c:v>
                </c:pt>
                <c:pt idx="10">
                  <c:v>123.66568974454469</c:v>
                </c:pt>
                <c:pt idx="11">
                  <c:v>126.19566937534472</c:v>
                </c:pt>
                <c:pt idx="12">
                  <c:v>128.77740788078077</c:v>
                </c:pt>
                <c:pt idx="13">
                  <c:v>131.41196415518974</c:v>
                </c:pt>
                <c:pt idx="14">
                  <c:v>134.10041875599967</c:v>
                </c:pt>
                <c:pt idx="15">
                  <c:v>136.84387434691791</c:v>
                </c:pt>
                <c:pt idx="16">
                  <c:v>139.6434561501863</c:v>
                </c:pt>
                <c:pt idx="17">
                  <c:v>142.50031240808846</c:v>
                </c:pt>
                <c:pt idx="18">
                  <c:v>145.41561485389889</c:v>
                </c:pt>
                <c:pt idx="19">
                  <c:v>148.39055919246678</c:v>
                </c:pt>
              </c:numCache>
            </c:numRef>
          </c:val>
        </c:ser>
        <c:ser>
          <c:idx val="3"/>
          <c:order val="3"/>
          <c:tx>
            <c:strRef>
              <c:f>'Loss Trend - 1'!$P$7</c:f>
              <c:strCache>
                <c:ptCount val="1"/>
                <c:pt idx="0">
                  <c:v>6-pt fit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noFill/>
              </a:ln>
            </c:spPr>
          </c:marker>
          <c:cat>
            <c:strRef>
              <c:f>'Loss Trend - 1'!$L$8:$L$27</c:f>
              <c:strCache>
                <c:ptCount val="20"/>
                <c:pt idx="0">
                  <c:v>2010-1</c:v>
                </c:pt>
                <c:pt idx="1">
                  <c:v>2010-2</c:v>
                </c:pt>
                <c:pt idx="2">
                  <c:v>2010-3</c:v>
                </c:pt>
                <c:pt idx="3">
                  <c:v>2010-4</c:v>
                </c:pt>
                <c:pt idx="4">
                  <c:v>2011-1</c:v>
                </c:pt>
                <c:pt idx="5">
                  <c:v>2011-2</c:v>
                </c:pt>
                <c:pt idx="6">
                  <c:v>2011-3</c:v>
                </c:pt>
                <c:pt idx="7">
                  <c:v>2011-4</c:v>
                </c:pt>
                <c:pt idx="8">
                  <c:v>2012-1</c:v>
                </c:pt>
                <c:pt idx="9">
                  <c:v>2012-2</c:v>
                </c:pt>
                <c:pt idx="10">
                  <c:v>2012-3</c:v>
                </c:pt>
                <c:pt idx="11">
                  <c:v>2012-4</c:v>
                </c:pt>
                <c:pt idx="12">
                  <c:v>2013-1</c:v>
                </c:pt>
                <c:pt idx="13">
                  <c:v>2013-2</c:v>
                </c:pt>
                <c:pt idx="14">
                  <c:v>2013-3</c:v>
                </c:pt>
                <c:pt idx="15">
                  <c:v>2013-4</c:v>
                </c:pt>
                <c:pt idx="16">
                  <c:v>2014-1</c:v>
                </c:pt>
                <c:pt idx="17">
                  <c:v>2014-2</c:v>
                </c:pt>
                <c:pt idx="18">
                  <c:v>2014-3</c:v>
                </c:pt>
                <c:pt idx="19">
                  <c:v>2014-4</c:v>
                </c:pt>
              </c:strCache>
            </c:strRef>
          </c:cat>
          <c:val>
            <c:numRef>
              <c:f>'Loss Trend - 1'!$P$8:$P$27</c:f>
              <c:numCache>
                <c:formatCode>"$"#,##0.00</c:formatCode>
                <c:ptCount val="20"/>
                <c:pt idx="14">
                  <c:v>144.30740283094772</c:v>
                </c:pt>
                <c:pt idx="15">
                  <c:v>144.20879929061715</c:v>
                </c:pt>
                <c:pt idx="16">
                  <c:v>144.11026312491862</c:v>
                </c:pt>
                <c:pt idx="17">
                  <c:v>144.01179428781583</c:v>
                </c:pt>
                <c:pt idx="18">
                  <c:v>143.91339273330397</c:v>
                </c:pt>
                <c:pt idx="19">
                  <c:v>143.81505841540962</c:v>
                </c:pt>
              </c:numCache>
            </c:numRef>
          </c:val>
        </c:ser>
        <c:marker val="1"/>
        <c:axId val="169012224"/>
        <c:axId val="135210112"/>
      </c:lineChart>
      <c:catAx>
        <c:axId val="16901222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 Ending Quarter</a:t>
                </a:r>
              </a:p>
            </c:rich>
          </c:tx>
          <c:layout/>
        </c:title>
        <c:tickLblPos val="nextTo"/>
        <c:crossAx val="135210112"/>
        <c:crosses val="autoZero"/>
        <c:auto val="1"/>
        <c:lblAlgn val="ctr"/>
        <c:lblOffset val="100"/>
      </c:catAx>
      <c:valAx>
        <c:axId val="135210112"/>
        <c:scaling>
          <c:orientation val="minMax"/>
          <c:min val="59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Loss Cost</a:t>
                </a:r>
              </a:p>
            </c:rich>
          </c:tx>
          <c:layout/>
        </c:title>
        <c:numFmt formatCode="&quot;$&quot;#,##0.00" sourceLinked="1"/>
        <c:tickLblPos val="nextTo"/>
        <c:crossAx val="169012224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2</xdr:col>
      <xdr:colOff>28236</xdr:colOff>
      <xdr:row>29</xdr:row>
      <xdr:rowOff>36881</xdr:rowOff>
    </xdr:to>
    <xdr:pic>
      <xdr:nvPicPr>
        <xdr:cNvPr id="2" name="Picture 1" descr="Farmer's Insurance Logo.pn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54880"/>
          <a:ext cx="1415076" cy="768401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6</xdr:col>
      <xdr:colOff>586024</xdr:colOff>
      <xdr:row>28</xdr:row>
      <xdr:rowOff>74157</xdr:rowOff>
    </xdr:to>
    <xdr:pic>
      <xdr:nvPicPr>
        <xdr:cNvPr id="3" name="Picture 2" descr="CAS Student Central Logo blue tag.pn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96440" y="4754880"/>
          <a:ext cx="2414824" cy="6227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19050</xdr:rowOff>
    </xdr:from>
    <xdr:to>
      <xdr:col>9</xdr:col>
      <xdr:colOff>609599</xdr:colOff>
      <xdr:row>24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19050</xdr:rowOff>
    </xdr:from>
    <xdr:to>
      <xdr:col>9</xdr:col>
      <xdr:colOff>609599</xdr:colOff>
      <xdr:row>24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19050</xdr:rowOff>
    </xdr:from>
    <xdr:to>
      <xdr:col>9</xdr:col>
      <xdr:colOff>609599</xdr:colOff>
      <xdr:row>24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asact.org/library/studynotes/Werner_Modlin_Ratemaking.pdf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6"/>
  <sheetViews>
    <sheetView showGridLines="0" tabSelected="1" zoomScaleNormal="100" workbookViewId="0"/>
  </sheetViews>
  <sheetFormatPr defaultRowHeight="14.4"/>
  <cols>
    <col min="2" max="2" width="11.33203125" bestFit="1" customWidth="1"/>
    <col min="5" max="5" width="8.88671875" customWidth="1"/>
  </cols>
  <sheetData>
    <row r="1" spans="1:3">
      <c r="A1" s="1" t="s">
        <v>0</v>
      </c>
    </row>
    <row r="3" spans="1:3">
      <c r="A3" t="s">
        <v>113</v>
      </c>
    </row>
    <row r="5" spans="1:3">
      <c r="A5" t="s">
        <v>114</v>
      </c>
    </row>
    <row r="6" spans="1:3">
      <c r="B6" s="17">
        <v>1</v>
      </c>
      <c r="C6" t="s">
        <v>116</v>
      </c>
    </row>
    <row r="7" spans="1:3">
      <c r="B7" s="17">
        <v>2</v>
      </c>
      <c r="C7" t="s">
        <v>115</v>
      </c>
    </row>
    <row r="8" spans="1:3">
      <c r="B8" s="17">
        <v>3</v>
      </c>
      <c r="C8" t="s">
        <v>117</v>
      </c>
    </row>
    <row r="9" spans="1:3">
      <c r="B9" s="17">
        <v>4</v>
      </c>
      <c r="C9" t="s">
        <v>118</v>
      </c>
    </row>
    <row r="10" spans="1:3">
      <c r="B10" s="17">
        <v>5</v>
      </c>
      <c r="C10" t="s">
        <v>124</v>
      </c>
    </row>
    <row r="12" spans="1:3">
      <c r="A12" t="s">
        <v>126</v>
      </c>
    </row>
    <row r="13" spans="1:3">
      <c r="A13" s="17">
        <v>1</v>
      </c>
      <c r="B13" t="s">
        <v>122</v>
      </c>
    </row>
    <row r="14" spans="1:3">
      <c r="B14" s="2" t="s">
        <v>1</v>
      </c>
    </row>
    <row r="15" spans="1:3">
      <c r="B15" t="s">
        <v>2</v>
      </c>
    </row>
    <row r="16" spans="1:3">
      <c r="B16" t="s">
        <v>121</v>
      </c>
    </row>
    <row r="18" spans="1:2">
      <c r="A18" s="17">
        <v>2</v>
      </c>
      <c r="B18" t="s">
        <v>123</v>
      </c>
    </row>
    <row r="19" spans="1:2">
      <c r="B19" s="2" t="s">
        <v>109</v>
      </c>
    </row>
    <row r="20" spans="1:2">
      <c r="B20" t="s">
        <v>120</v>
      </c>
    </row>
    <row r="21" spans="1:2">
      <c r="B21" t="s">
        <v>119</v>
      </c>
    </row>
    <row r="22" spans="1:2">
      <c r="B22" t="s">
        <v>125</v>
      </c>
    </row>
    <row r="25" spans="1:2">
      <c r="A25" s="17"/>
    </row>
    <row r="26" spans="1:2">
      <c r="B26" s="2"/>
    </row>
  </sheetData>
  <hyperlinks>
    <hyperlink ref="B14" r:id="rId1"/>
  </hyperlinks>
  <pageMargins left="0.7" right="0.7" top="0.75" bottom="0.75" header="0.3" footer="0.3"/>
  <pageSetup orientation="portrait" r:id="rId2"/>
  <headerFooter>
    <oddFooter>&amp;C© 2014 by the Casualty Actuarial Society. All rights reserved.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>
  <dimension ref="A2:H20"/>
  <sheetViews>
    <sheetView showGridLines="0" zoomScaleNormal="100" workbookViewId="0"/>
  </sheetViews>
  <sheetFormatPr defaultRowHeight="14.4"/>
  <cols>
    <col min="1" max="1" width="15.33203125" customWidth="1"/>
    <col min="2" max="2" width="14.88671875" bestFit="1" customWidth="1"/>
    <col min="3" max="3" width="13.88671875" bestFit="1" customWidth="1"/>
    <col min="4" max="4" width="14.44140625" customWidth="1"/>
  </cols>
  <sheetData>
    <row r="2" spans="1:8">
      <c r="A2" s="16" t="str">
        <f>State</f>
        <v>University of California, Los Angeles (UCLA)</v>
      </c>
      <c r="B2" s="16"/>
      <c r="C2" s="16"/>
      <c r="D2" s="16"/>
    </row>
    <row r="3" spans="1:8">
      <c r="A3" s="16" t="str">
        <f>Company</f>
        <v>Self-Insured Auto Program</v>
      </c>
      <c r="B3" s="16"/>
      <c r="C3" s="16"/>
      <c r="D3" s="16"/>
    </row>
    <row r="4" spans="1:8">
      <c r="A4" s="16" t="str">
        <f>LOB</f>
        <v>Total Commercial Auto</v>
      </c>
      <c r="B4" s="16"/>
      <c r="C4" s="16"/>
      <c r="D4" s="16"/>
    </row>
    <row r="6" spans="1:8">
      <c r="B6" s="40">
        <v>1</v>
      </c>
      <c r="C6" s="40">
        <f t="shared" ref="C6:D6" si="0">B6+1</f>
        <v>2</v>
      </c>
      <c r="D6" s="40">
        <f t="shared" si="0"/>
        <v>3</v>
      </c>
    </row>
    <row r="7" spans="1:8">
      <c r="A7" s="17"/>
      <c r="B7" s="17" t="s">
        <v>103</v>
      </c>
      <c r="C7" s="17"/>
      <c r="D7" s="17"/>
    </row>
    <row r="8" spans="1:8">
      <c r="A8" s="17"/>
      <c r="B8" s="17" t="s">
        <v>47</v>
      </c>
      <c r="C8" s="17" t="s">
        <v>103</v>
      </c>
      <c r="D8" s="17"/>
    </row>
    <row r="9" spans="1:8">
      <c r="A9" s="17" t="s">
        <v>11</v>
      </c>
      <c r="B9" s="17" t="s">
        <v>48</v>
      </c>
      <c r="C9" s="17" t="s">
        <v>49</v>
      </c>
      <c r="D9" s="17" t="s">
        <v>50</v>
      </c>
    </row>
    <row r="10" spans="1:8">
      <c r="A10">
        <f t="shared" ref="A10:A11" si="1">A11-1</f>
        <v>2012</v>
      </c>
      <c r="B10" s="5">
        <v>530220</v>
      </c>
      <c r="C10" s="5">
        <v>39767</v>
      </c>
      <c r="D10" s="6">
        <f t="shared" ref="D10:D13" si="2">C10/B10</f>
        <v>7.500094300479046E-2</v>
      </c>
      <c r="H10" s="5"/>
    </row>
    <row r="11" spans="1:8">
      <c r="A11">
        <f t="shared" si="1"/>
        <v>2013</v>
      </c>
      <c r="B11" s="5">
        <v>652582</v>
      </c>
      <c r="C11" s="5">
        <v>52207</v>
      </c>
      <c r="D11" s="6">
        <f t="shared" si="2"/>
        <v>8.000067424476924E-2</v>
      </c>
      <c r="H11" s="5"/>
    </row>
    <row r="12" spans="1:8">
      <c r="A12">
        <f>LatestYear</f>
        <v>2014</v>
      </c>
      <c r="B12" s="5">
        <v>662615</v>
      </c>
      <c r="C12" s="5">
        <v>54334</v>
      </c>
      <c r="D12" s="6">
        <f t="shared" si="2"/>
        <v>8.1999351056043099E-2</v>
      </c>
      <c r="H12" s="5"/>
    </row>
    <row r="13" spans="1:8">
      <c r="A13" t="s">
        <v>7</v>
      </c>
      <c r="B13" s="5">
        <f>SUM(B10:B12)</f>
        <v>1845417</v>
      </c>
      <c r="C13" s="5">
        <f>SUM(C10:C12)</f>
        <v>146308</v>
      </c>
      <c r="D13" s="6">
        <f t="shared" si="2"/>
        <v>7.9281810019090543E-2</v>
      </c>
    </row>
    <row r="15" spans="1:8">
      <c r="B15" s="14">
        <f>D6+1</f>
        <v>4</v>
      </c>
      <c r="C15" t="s">
        <v>51</v>
      </c>
      <c r="D15" s="11"/>
    </row>
    <row r="16" spans="1:8">
      <c r="B16" s="14">
        <f>B15+1</f>
        <v>5</v>
      </c>
      <c r="C16" t="s">
        <v>5</v>
      </c>
      <c r="D16" s="12">
        <f>1+D15</f>
        <v>1</v>
      </c>
    </row>
    <row r="18" spans="1:2">
      <c r="A18" s="18" t="s">
        <v>55</v>
      </c>
      <c r="B18" s="15" t="s">
        <v>63</v>
      </c>
    </row>
    <row r="19" spans="1:2">
      <c r="A19" s="18" t="s">
        <v>68</v>
      </c>
      <c r="B19" s="15" t="s">
        <v>69</v>
      </c>
    </row>
    <row r="20" spans="1:2">
      <c r="A20" s="18"/>
    </row>
  </sheetData>
  <printOptions horizontalCentered="1"/>
  <pageMargins left="0.7" right="0.7" top="0.75" bottom="0.75" header="0.3" footer="0.3"/>
  <pageSetup fitToHeight="0" orientation="landscape" r:id="rId1"/>
  <headerFooter>
    <oddFooter>&amp;C© 2014 by the Casualty Actuarial Society. All rights reserved.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3:D16"/>
  <sheetViews>
    <sheetView showGridLines="0" zoomScaleNormal="100" workbookViewId="0"/>
  </sheetViews>
  <sheetFormatPr defaultRowHeight="14.4"/>
  <cols>
    <col min="1" max="1" width="46.44140625" bestFit="1" customWidth="1"/>
  </cols>
  <sheetData>
    <row r="3" spans="1:4">
      <c r="A3" s="52">
        <v>2014</v>
      </c>
      <c r="B3" t="s">
        <v>52</v>
      </c>
    </row>
    <row r="4" spans="1:4">
      <c r="A4" s="53">
        <v>42004</v>
      </c>
      <c r="B4" t="s">
        <v>53</v>
      </c>
    </row>
    <row r="5" spans="1:4">
      <c r="A5" s="53">
        <v>42005</v>
      </c>
      <c r="B5" t="s">
        <v>54</v>
      </c>
    </row>
    <row r="7" spans="1:4">
      <c r="A7" s="52" t="s">
        <v>96</v>
      </c>
      <c r="B7" s="52" t="s">
        <v>70</v>
      </c>
    </row>
    <row r="8" spans="1:4">
      <c r="A8" s="52" t="s">
        <v>95</v>
      </c>
      <c r="B8" s="52" t="s">
        <v>71</v>
      </c>
    </row>
    <row r="9" spans="1:4">
      <c r="A9" s="52" t="s">
        <v>90</v>
      </c>
      <c r="B9" s="52" t="s">
        <v>72</v>
      </c>
    </row>
    <row r="10" spans="1:4">
      <c r="A10" s="27"/>
      <c r="B10" s="27"/>
    </row>
    <row r="11" spans="1:4">
      <c r="A11" s="63" t="s">
        <v>105</v>
      </c>
    </row>
    <row r="12" spans="1:4" ht="43.2">
      <c r="A12" s="52" t="s">
        <v>91</v>
      </c>
      <c r="B12" s="62" t="s">
        <v>104</v>
      </c>
      <c r="C12" s="62" t="s">
        <v>110</v>
      </c>
    </row>
    <row r="13" spans="1:4">
      <c r="A13" s="52" t="s">
        <v>92</v>
      </c>
      <c r="B13" s="61">
        <v>0.4</v>
      </c>
      <c r="C13" s="61">
        <v>0.7</v>
      </c>
    </row>
    <row r="14" spans="1:4">
      <c r="A14" s="54" t="s">
        <v>93</v>
      </c>
      <c r="B14" s="61">
        <v>0.1</v>
      </c>
      <c r="C14" s="61">
        <v>0.05</v>
      </c>
      <c r="D14" s="15"/>
    </row>
    <row r="15" spans="1:4">
      <c r="A15" s="54" t="s">
        <v>94</v>
      </c>
      <c r="B15" s="61">
        <v>0.5</v>
      </c>
      <c r="C15" s="61">
        <v>0.25</v>
      </c>
    </row>
    <row r="16" spans="1:4">
      <c r="A16" s="64" t="s">
        <v>7</v>
      </c>
      <c r="B16" s="61">
        <f>SUM(B13:B15)</f>
        <v>1</v>
      </c>
      <c r="C16" s="61">
        <f>SUM(C13:C15)</f>
        <v>1</v>
      </c>
    </row>
  </sheetData>
  <pageMargins left="0.7" right="0.7" top="0.75" bottom="0.75" header="0.3" footer="0.3"/>
  <pageSetup orientation="portrait" r:id="rId1"/>
  <headerFooter>
    <oddFooter>&amp;C© 2014 by the Casualty Actuarial Society. All rights reserved.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2:J46"/>
  <sheetViews>
    <sheetView showGridLines="0" zoomScale="85" zoomScaleNormal="85" workbookViewId="0"/>
  </sheetViews>
  <sheetFormatPr defaultRowHeight="14.4"/>
  <cols>
    <col min="1" max="1" width="11.109375" customWidth="1"/>
    <col min="2" max="2" width="17.5546875" customWidth="1"/>
    <col min="3" max="4" width="18.109375" customWidth="1"/>
    <col min="5" max="5" width="16.33203125" customWidth="1"/>
    <col min="6" max="6" width="12.33203125" bestFit="1" customWidth="1"/>
    <col min="7" max="7" width="15.6640625" customWidth="1"/>
    <col min="8" max="8" width="18.44140625" bestFit="1" customWidth="1"/>
    <col min="9" max="9" width="14.5546875" customWidth="1"/>
  </cols>
  <sheetData>
    <row r="2" spans="1:10">
      <c r="A2" s="16" t="str">
        <f>State</f>
        <v>University of California, Los Angeles (UCLA)</v>
      </c>
      <c r="B2" s="16"/>
      <c r="C2" s="16"/>
      <c r="D2" s="16"/>
      <c r="E2" s="16"/>
      <c r="F2" s="16"/>
      <c r="G2" s="16"/>
      <c r="H2" s="16"/>
      <c r="J2" s="16"/>
    </row>
    <row r="3" spans="1:10">
      <c r="A3" s="16" t="str">
        <f>Company</f>
        <v>Self-Insured Auto Program</v>
      </c>
      <c r="B3" s="16"/>
      <c r="C3" s="16"/>
      <c r="D3" s="16"/>
      <c r="E3" s="16"/>
      <c r="F3" s="16"/>
      <c r="G3" s="16"/>
      <c r="H3" s="16"/>
      <c r="J3" s="16"/>
    </row>
    <row r="4" spans="1:10">
      <c r="A4" s="16" t="str">
        <f>LOB</f>
        <v>Total Commercial Auto</v>
      </c>
      <c r="B4" s="16"/>
      <c r="C4" s="16"/>
      <c r="D4" s="16"/>
      <c r="E4" s="16"/>
      <c r="F4" s="16"/>
      <c r="G4" s="16"/>
      <c r="H4" s="16"/>
      <c r="J4" s="16"/>
    </row>
    <row r="5" spans="1:10">
      <c r="A5" s="3"/>
      <c r="B5" s="3"/>
    </row>
    <row r="6" spans="1:10">
      <c r="B6" s="40">
        <v>1</v>
      </c>
      <c r="C6" s="40">
        <f t="shared" ref="C6:H6" si="0">B6+1</f>
        <v>2</v>
      </c>
      <c r="D6" s="40">
        <f t="shared" si="0"/>
        <v>3</v>
      </c>
      <c r="E6" s="40">
        <f t="shared" si="0"/>
        <v>4</v>
      </c>
      <c r="F6" s="40">
        <f t="shared" si="0"/>
        <v>5</v>
      </c>
      <c r="G6" s="40">
        <f t="shared" si="0"/>
        <v>6</v>
      </c>
      <c r="H6" s="40">
        <f t="shared" si="0"/>
        <v>7</v>
      </c>
    </row>
    <row r="7" spans="1:10" ht="43.2">
      <c r="A7" s="41" t="s">
        <v>21</v>
      </c>
      <c r="B7" s="41" t="s">
        <v>112</v>
      </c>
      <c r="C7" s="41" t="s">
        <v>8</v>
      </c>
      <c r="D7" s="41" t="s">
        <v>3</v>
      </c>
      <c r="E7" s="41" t="s">
        <v>4</v>
      </c>
      <c r="F7" s="41" t="s">
        <v>5</v>
      </c>
      <c r="G7" s="41" t="s">
        <v>6</v>
      </c>
      <c r="H7" s="41" t="s">
        <v>86</v>
      </c>
      <c r="J7" s="4"/>
    </row>
    <row r="8" spans="1:10">
      <c r="A8">
        <f t="shared" ref="A8:A11" si="1">A9-1</f>
        <v>2010</v>
      </c>
      <c r="B8" s="10">
        <f>AVERAGE('Loss Trend - 1'!C8:C11)</f>
        <v>889</v>
      </c>
      <c r="C8" s="49">
        <f>'Loss Development'!H11</f>
        <v>573657.46254324075</v>
      </c>
      <c r="D8" s="43">
        <f>ROUND('Loss Development'!$H$33,4)</f>
        <v>0</v>
      </c>
      <c r="E8" s="43">
        <f>ROUND('Loss Trend - 5'!H10,4)</f>
        <v>1</v>
      </c>
      <c r="F8" s="17">
        <f>ULAE!$D$16</f>
        <v>1</v>
      </c>
      <c r="G8" s="49">
        <f>PRODUCT(C8:F8)</f>
        <v>0</v>
      </c>
      <c r="H8" s="57">
        <f>G8/B8</f>
        <v>0</v>
      </c>
    </row>
    <row r="9" spans="1:10">
      <c r="A9">
        <f t="shared" si="1"/>
        <v>2011</v>
      </c>
      <c r="B9" s="10">
        <f>AVERAGE('Loss Trend - 1'!C12:C15)</f>
        <v>929.75</v>
      </c>
      <c r="C9" s="49">
        <f>'Loss Development'!G12</f>
        <v>578678.10181119642</v>
      </c>
      <c r="D9" s="43">
        <f>ROUND('Loss Development'!$G$33,4)</f>
        <v>0</v>
      </c>
      <c r="E9" s="43">
        <f>ROUND('Loss Trend - 5'!H11,4)</f>
        <v>1</v>
      </c>
      <c r="F9" s="17">
        <f>ULAE!$D$16</f>
        <v>1</v>
      </c>
      <c r="G9" s="49">
        <f>PRODUCT(C9:F9)</f>
        <v>0</v>
      </c>
      <c r="H9" s="57">
        <f t="shared" ref="H9:H14" si="2">G9/B9</f>
        <v>0</v>
      </c>
    </row>
    <row r="10" spans="1:10">
      <c r="A10">
        <f t="shared" si="1"/>
        <v>2012</v>
      </c>
      <c r="B10" s="10">
        <f>AVERAGE('Loss Trend - 1'!C16:C19)</f>
        <v>930.25</v>
      </c>
      <c r="C10" s="49">
        <f>'Loss Development'!F13</f>
        <v>508408.70905770716</v>
      </c>
      <c r="D10" s="43">
        <f>ROUND('Loss Development'!$F$33,4)</f>
        <v>0</v>
      </c>
      <c r="E10" s="43">
        <f>ROUND('Loss Trend - 5'!H12,4)</f>
        <v>1</v>
      </c>
      <c r="F10" s="17">
        <f>ULAE!$D$16</f>
        <v>1</v>
      </c>
      <c r="G10" s="49">
        <f>PRODUCT(C10:F10)</f>
        <v>0</v>
      </c>
      <c r="H10" s="57">
        <f t="shared" si="2"/>
        <v>0</v>
      </c>
    </row>
    <row r="11" spans="1:10">
      <c r="A11">
        <f t="shared" si="1"/>
        <v>2013</v>
      </c>
      <c r="B11" s="10">
        <f>AVERAGE('Loss Trend - 1'!C20:C23)</f>
        <v>931.5</v>
      </c>
      <c r="C11" s="49">
        <f>'Loss Development'!E14</f>
        <v>577819.69192047068</v>
      </c>
      <c r="D11" s="43">
        <f>ROUND('Loss Development'!$E$33,4)</f>
        <v>0</v>
      </c>
      <c r="E11" s="43">
        <f>ROUND('Loss Trend - 5'!H13,4)</f>
        <v>1</v>
      </c>
      <c r="F11" s="17">
        <f>ULAE!$D$16</f>
        <v>1</v>
      </c>
      <c r="G11" s="49">
        <f>PRODUCT(C11:F11)</f>
        <v>0</v>
      </c>
      <c r="H11" s="57">
        <f t="shared" si="2"/>
        <v>0</v>
      </c>
    </row>
    <row r="12" spans="1:10">
      <c r="A12">
        <f>LatestYear</f>
        <v>2014</v>
      </c>
      <c r="B12" s="10">
        <f>AVERAGE('Loss Trend - 1'!C24:C27)</f>
        <v>945</v>
      </c>
      <c r="C12" s="49">
        <f>'Loss Development'!D15</f>
        <v>583508.75541126193</v>
      </c>
      <c r="D12" s="43">
        <f>ROUND('Loss Development'!$D$33,4)</f>
        <v>0</v>
      </c>
      <c r="E12" s="43">
        <f>ROUND('Loss Trend - 5'!H14,4)</f>
        <v>1</v>
      </c>
      <c r="F12" s="17">
        <f>ULAE!$D$16</f>
        <v>1</v>
      </c>
      <c r="G12" s="49">
        <f>PRODUCT(C12:F12)</f>
        <v>0</v>
      </c>
      <c r="H12" s="57">
        <f t="shared" si="2"/>
        <v>0</v>
      </c>
    </row>
    <row r="13" spans="1:10">
      <c r="H13" s="57"/>
    </row>
    <row r="14" spans="1:10">
      <c r="A14" t="s">
        <v>7</v>
      </c>
      <c r="B14" s="49">
        <f>SUM(B8:B13)</f>
        <v>4625.5</v>
      </c>
      <c r="C14" s="49">
        <f>SUM(C8:C13)</f>
        <v>2822072.7207438769</v>
      </c>
      <c r="G14" s="49">
        <f>SUM(G8:G13)</f>
        <v>0</v>
      </c>
      <c r="H14" s="57">
        <f t="shared" si="2"/>
        <v>0</v>
      </c>
    </row>
    <row r="15" spans="1:10">
      <c r="H15" s="55"/>
    </row>
    <row r="16" spans="1:10">
      <c r="D16" s="40">
        <f>H6+1</f>
        <v>8</v>
      </c>
      <c r="E16" t="s">
        <v>9</v>
      </c>
      <c r="H16" s="65"/>
    </row>
    <row r="17" spans="1:8">
      <c r="D17" s="40">
        <f>D16+1</f>
        <v>9</v>
      </c>
      <c r="E17" t="s">
        <v>87</v>
      </c>
      <c r="H17" s="56">
        <v>950</v>
      </c>
    </row>
    <row r="18" spans="1:8">
      <c r="D18" s="40">
        <f>D17+1</f>
        <v>10</v>
      </c>
      <c r="E18" t="s">
        <v>88</v>
      </c>
      <c r="H18" s="51">
        <f>H16*H17</f>
        <v>0</v>
      </c>
    </row>
    <row r="19" spans="1:8">
      <c r="A19" s="14"/>
      <c r="F19" s="13"/>
    </row>
    <row r="20" spans="1:8">
      <c r="A20" s="14"/>
      <c r="F20" s="6"/>
    </row>
    <row r="21" spans="1:8">
      <c r="A21" s="14"/>
      <c r="F21" s="6"/>
    </row>
    <row r="22" spans="1:8">
      <c r="A22" s="14"/>
      <c r="F22" s="6"/>
    </row>
    <row r="23" spans="1:8">
      <c r="A23" s="14"/>
      <c r="F23" s="6"/>
    </row>
    <row r="24" spans="1:8">
      <c r="A24" s="14"/>
      <c r="F24" s="6"/>
    </row>
    <row r="25" spans="1:8">
      <c r="A25" s="14"/>
      <c r="F25" s="11"/>
    </row>
    <row r="27" spans="1:8">
      <c r="A27" s="14"/>
      <c r="B27" s="14"/>
    </row>
    <row r="28" spans="1:8">
      <c r="A28" s="14"/>
      <c r="B28" s="14"/>
    </row>
    <row r="29" spans="1:8">
      <c r="A29" s="14"/>
      <c r="B29" s="14"/>
    </row>
    <row r="30" spans="1:8">
      <c r="A30" s="14"/>
      <c r="B30" s="14"/>
    </row>
    <row r="31" spans="1:8">
      <c r="A31" s="14"/>
      <c r="B31" s="14"/>
    </row>
    <row r="32" spans="1:8">
      <c r="A32" s="14"/>
      <c r="B32" s="14"/>
    </row>
    <row r="33" spans="1:2">
      <c r="A33" s="14"/>
      <c r="B33" s="14"/>
    </row>
    <row r="34" spans="1:2">
      <c r="A34" s="14"/>
      <c r="B34" s="14"/>
    </row>
    <row r="35" spans="1:2">
      <c r="A35" s="14"/>
      <c r="B35" s="14"/>
    </row>
    <row r="36" spans="1:2">
      <c r="A36" s="14"/>
      <c r="B36" s="14"/>
    </row>
    <row r="37" spans="1:2">
      <c r="A37" s="14"/>
      <c r="B37" s="14"/>
    </row>
    <row r="38" spans="1:2">
      <c r="A38" s="14"/>
      <c r="B38" s="14"/>
    </row>
    <row r="39" spans="1:2">
      <c r="A39" s="14"/>
      <c r="B39" s="14"/>
    </row>
    <row r="40" spans="1:2">
      <c r="A40" s="14"/>
      <c r="B40" s="14"/>
    </row>
    <row r="41" spans="1:2">
      <c r="A41" s="14"/>
      <c r="B41" s="14"/>
    </row>
    <row r="42" spans="1:2">
      <c r="A42" s="14"/>
      <c r="B42" s="14"/>
    </row>
    <row r="43" spans="1:2">
      <c r="A43" s="14"/>
      <c r="B43" s="14"/>
    </row>
    <row r="44" spans="1:2">
      <c r="A44" s="14"/>
      <c r="B44" s="14"/>
    </row>
    <row r="45" spans="1:2">
      <c r="A45" s="14"/>
      <c r="B45" s="14"/>
    </row>
    <row r="46" spans="1:2">
      <c r="A46" s="14"/>
      <c r="B46" s="14"/>
    </row>
  </sheetData>
  <printOptions horizontalCentered="1"/>
  <pageMargins left="0.7" right="0.7" top="0.75" bottom="0.75" header="0.3" footer="0.3"/>
  <pageSetup scale="95" fitToHeight="0" orientation="landscape" r:id="rId1"/>
  <headerFooter>
    <oddFooter>&amp;C© 2014 by the Casualty Actuarial Society. All rights reserved.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2:T41"/>
  <sheetViews>
    <sheetView showGridLines="0" zoomScaleNormal="100" workbookViewId="0"/>
  </sheetViews>
  <sheetFormatPr defaultRowHeight="14.4"/>
  <cols>
    <col min="2" max="2" width="18.109375" bestFit="1" customWidth="1"/>
    <col min="4" max="7" width="10.109375" customWidth="1"/>
    <col min="8" max="8" width="10.109375" bestFit="1" customWidth="1"/>
    <col min="11" max="15" width="13.33203125" bestFit="1" customWidth="1"/>
    <col min="16" max="20" width="11.5546875" bestFit="1" customWidth="1"/>
  </cols>
  <sheetData>
    <row r="2" spans="1:20">
      <c r="A2" s="16" t="str">
        <f>State</f>
        <v>University of California, Los Angeles (UCLA)</v>
      </c>
      <c r="B2" s="16"/>
      <c r="C2" s="16"/>
      <c r="D2" s="16"/>
      <c r="E2" s="16"/>
      <c r="F2" s="16"/>
      <c r="G2" s="16"/>
      <c r="H2" s="16"/>
      <c r="I2" s="16"/>
    </row>
    <row r="3" spans="1:20">
      <c r="A3" s="16" t="str">
        <f>Company</f>
        <v>Self-Insured Auto Program</v>
      </c>
      <c r="B3" s="16"/>
      <c r="C3" s="16"/>
      <c r="D3" s="16"/>
      <c r="E3" s="16"/>
      <c r="F3" s="16"/>
      <c r="G3" s="16"/>
      <c r="H3" s="16"/>
      <c r="I3" s="16"/>
    </row>
    <row r="4" spans="1:20">
      <c r="A4" s="16" t="str">
        <f>LOB</f>
        <v>Total Commercial Auto</v>
      </c>
      <c r="B4" s="16"/>
      <c r="C4" s="16"/>
      <c r="D4" s="16"/>
      <c r="E4" s="16"/>
      <c r="F4" s="16"/>
      <c r="G4" s="16"/>
      <c r="H4" s="16"/>
      <c r="I4" s="16"/>
    </row>
    <row r="6" spans="1:20">
      <c r="D6" t="s">
        <v>23</v>
      </c>
    </row>
    <row r="7" spans="1:20">
      <c r="B7" t="s">
        <v>21</v>
      </c>
      <c r="D7" s="17" t="s">
        <v>98</v>
      </c>
      <c r="E7" s="17" t="s">
        <v>99</v>
      </c>
      <c r="F7" s="17" t="s">
        <v>100</v>
      </c>
      <c r="G7" s="17" t="s">
        <v>101</v>
      </c>
      <c r="H7" s="17" t="s">
        <v>102</v>
      </c>
      <c r="J7" s="17"/>
    </row>
    <row r="9" spans="1:20">
      <c r="B9">
        <f t="shared" ref="B9:B14" si="0">B10-1</f>
        <v>2008</v>
      </c>
      <c r="D9" s="46">
        <v>397029.13699999999</v>
      </c>
      <c r="E9" s="46">
        <v>478357.06699999998</v>
      </c>
      <c r="F9" s="46">
        <v>484942.09600000002</v>
      </c>
      <c r="G9" s="46">
        <v>490841.98700000002</v>
      </c>
      <c r="H9" s="46">
        <v>497292.41700000002</v>
      </c>
      <c r="J9" s="46"/>
      <c r="K9" s="60"/>
      <c r="L9" s="60"/>
      <c r="M9" s="60"/>
      <c r="N9" s="60"/>
      <c r="O9" s="51"/>
      <c r="P9" s="51"/>
      <c r="Q9" s="51"/>
      <c r="R9" s="51"/>
      <c r="S9" s="51"/>
      <c r="T9" s="51"/>
    </row>
    <row r="10" spans="1:20">
      <c r="B10">
        <f t="shared" si="0"/>
        <v>2009</v>
      </c>
      <c r="D10" s="46">
        <v>445166.70199999993</v>
      </c>
      <c r="E10" s="46">
        <v>526698.25399999996</v>
      </c>
      <c r="F10" s="46">
        <v>532809.47900000005</v>
      </c>
      <c r="G10" s="46">
        <v>538696.80900000001</v>
      </c>
      <c r="H10" s="46">
        <v>543961.78599999996</v>
      </c>
      <c r="J10" s="46"/>
      <c r="K10" s="60"/>
      <c r="L10" s="60"/>
      <c r="M10" s="60"/>
      <c r="N10" s="60"/>
      <c r="O10" s="51"/>
      <c r="P10" s="51"/>
      <c r="Q10" s="51"/>
      <c r="R10" s="51"/>
      <c r="S10" s="51"/>
      <c r="T10" s="51"/>
    </row>
    <row r="11" spans="1:20">
      <c r="B11">
        <f t="shared" si="0"/>
        <v>2010</v>
      </c>
      <c r="D11" s="46">
        <v>447878.25</v>
      </c>
      <c r="E11" s="46">
        <v>536538.59600000014</v>
      </c>
      <c r="F11" s="46">
        <v>555271.26900000009</v>
      </c>
      <c r="G11" s="46">
        <v>573971.07000000007</v>
      </c>
      <c r="H11" s="46">
        <v>573657.46254324075</v>
      </c>
      <c r="J11" s="46"/>
      <c r="K11" s="60"/>
      <c r="L11" s="60"/>
      <c r="M11" s="60"/>
      <c r="N11" s="60"/>
      <c r="O11" s="51"/>
      <c r="P11" s="51"/>
      <c r="Q11" s="51"/>
      <c r="R11" s="51"/>
      <c r="S11" s="51"/>
      <c r="T11" s="51"/>
    </row>
    <row r="12" spans="1:20">
      <c r="B12">
        <f t="shared" si="0"/>
        <v>2011</v>
      </c>
      <c r="D12" s="46">
        <v>459925.57300000003</v>
      </c>
      <c r="E12" s="46">
        <v>547838.63000000012</v>
      </c>
      <c r="F12" s="46">
        <v>578783.326</v>
      </c>
      <c r="G12" s="46">
        <v>578678.10181119642</v>
      </c>
      <c r="H12" s="46"/>
      <c r="J12" s="46"/>
      <c r="K12" s="60"/>
      <c r="L12" s="60"/>
      <c r="M12" s="60"/>
      <c r="N12" s="60"/>
      <c r="O12" s="51"/>
      <c r="P12" s="51"/>
      <c r="Q12" s="51"/>
      <c r="R12" s="51"/>
      <c r="S12" s="51"/>
      <c r="T12" s="51"/>
    </row>
    <row r="13" spans="1:20">
      <c r="B13">
        <f t="shared" si="0"/>
        <v>2012</v>
      </c>
      <c r="D13" s="46">
        <v>388302.41599999997</v>
      </c>
      <c r="E13" s="46">
        <v>507214.75899999996</v>
      </c>
      <c r="F13" s="46">
        <v>508408.70905770716</v>
      </c>
      <c r="G13" s="46"/>
      <c r="H13" s="46"/>
      <c r="J13" s="46"/>
      <c r="K13" s="60"/>
      <c r="L13" s="60"/>
      <c r="M13" s="60"/>
      <c r="N13" s="60"/>
      <c r="O13" s="51"/>
      <c r="P13" s="51"/>
      <c r="Q13" s="51"/>
      <c r="R13" s="51"/>
      <c r="S13" s="51"/>
      <c r="T13" s="51"/>
    </row>
    <row r="14" spans="1:20">
      <c r="B14">
        <f t="shared" si="0"/>
        <v>2013</v>
      </c>
      <c r="D14" s="46">
        <v>463178.44900000002</v>
      </c>
      <c r="E14" s="46">
        <v>577819.69192047068</v>
      </c>
      <c r="F14" s="46"/>
      <c r="G14" s="46"/>
      <c r="H14" s="46"/>
      <c r="J14" s="46"/>
      <c r="K14" s="60"/>
      <c r="L14" s="60"/>
      <c r="M14" s="60"/>
      <c r="N14" s="60"/>
      <c r="O14" s="51"/>
      <c r="P14" s="51"/>
      <c r="Q14" s="51"/>
      <c r="R14" s="51"/>
      <c r="S14" s="51"/>
      <c r="T14" s="51"/>
    </row>
    <row r="15" spans="1:20">
      <c r="B15">
        <f>LatestYear</f>
        <v>2014</v>
      </c>
      <c r="D15" s="46">
        <v>583508.75541126193</v>
      </c>
      <c r="E15" s="46"/>
      <c r="F15" s="46"/>
      <c r="G15" s="46"/>
      <c r="H15" s="46"/>
      <c r="J15" s="46"/>
      <c r="K15" s="60"/>
      <c r="L15" s="60"/>
      <c r="M15" s="60"/>
      <c r="N15" s="60"/>
      <c r="O15" s="51"/>
      <c r="P15" s="51"/>
      <c r="Q15" s="51"/>
      <c r="R15" s="51"/>
      <c r="S15" s="51"/>
      <c r="T15" s="51"/>
    </row>
    <row r="18" spans="1:8">
      <c r="B18" t="s">
        <v>22</v>
      </c>
      <c r="D18" s="47" t="str">
        <f>LEFT(D7,2)&amp;"-"&amp;LEFT(E7,2)</f>
        <v>12-24</v>
      </c>
      <c r="E18" s="47" t="str">
        <f t="shared" ref="E18:G18" si="1">LEFT(E7,2)&amp;"-"&amp;LEFT(F7,2)</f>
        <v>24-36</v>
      </c>
      <c r="F18" s="47" t="str">
        <f t="shared" si="1"/>
        <v>36-48</v>
      </c>
      <c r="G18" s="47" t="str">
        <f t="shared" si="1"/>
        <v>48-60</v>
      </c>
      <c r="H18" s="47" t="str">
        <f>LEFT(H7,2)&amp;"-Ult"</f>
        <v>60-Ult</v>
      </c>
    </row>
    <row r="19" spans="1:8">
      <c r="B19">
        <f t="shared" ref="B19:B24" si="2">B9</f>
        <v>2008</v>
      </c>
      <c r="D19" s="43">
        <f t="shared" ref="D19:H24" si="3">IF(ISBLANK(E9),"",E9/D9)</f>
        <v>1.2048412129510786</v>
      </c>
      <c r="E19" s="43">
        <f t="shared" si="3"/>
        <v>1.0137659281199667</v>
      </c>
      <c r="F19" s="43">
        <f t="shared" si="3"/>
        <v>1.0121661762273573</v>
      </c>
      <c r="G19" s="43">
        <f t="shared" si="3"/>
        <v>1.0131415611761836</v>
      </c>
      <c r="H19" s="43" t="str">
        <f t="shared" si="3"/>
        <v/>
      </c>
    </row>
    <row r="20" spans="1:8">
      <c r="B20">
        <f t="shared" si="2"/>
        <v>2009</v>
      </c>
      <c r="D20" s="43">
        <f t="shared" si="3"/>
        <v>1.1831483613525076</v>
      </c>
      <c r="E20" s="43">
        <f t="shared" si="3"/>
        <v>1.0116028958774563</v>
      </c>
      <c r="F20" s="43">
        <f t="shared" si="3"/>
        <v>1.0110495969610931</v>
      </c>
      <c r="G20" s="43">
        <f t="shared" si="3"/>
        <v>1.0097735440641897</v>
      </c>
      <c r="H20" s="43" t="str">
        <f t="shared" si="3"/>
        <v/>
      </c>
    </row>
    <row r="21" spans="1:8">
      <c r="B21">
        <f t="shared" si="2"/>
        <v>2010</v>
      </c>
      <c r="D21" s="43">
        <f t="shared" si="3"/>
        <v>1.1979563553264758</v>
      </c>
      <c r="E21" s="43">
        <f t="shared" si="3"/>
        <v>1.0349139337592033</v>
      </c>
      <c r="F21" s="43">
        <f t="shared" si="3"/>
        <v>1.033676874788924</v>
      </c>
      <c r="G21" s="43">
        <f t="shared" si="3"/>
        <v>0.99945361800768229</v>
      </c>
      <c r="H21" s="43" t="str">
        <f t="shared" si="3"/>
        <v/>
      </c>
    </row>
    <row r="22" spans="1:8">
      <c r="B22">
        <f t="shared" si="2"/>
        <v>2011</v>
      </c>
      <c r="D22" s="43">
        <f t="shared" si="3"/>
        <v>1.1911462683550325</v>
      </c>
      <c r="E22" s="43">
        <f t="shared" si="3"/>
        <v>1.0564850565576216</v>
      </c>
      <c r="F22" s="43">
        <f t="shared" si="3"/>
        <v>0.99981819761545176</v>
      </c>
      <c r="G22" s="43" t="str">
        <f t="shared" si="3"/>
        <v/>
      </c>
      <c r="H22" s="43" t="str">
        <f t="shared" si="3"/>
        <v/>
      </c>
    </row>
    <row r="23" spans="1:8">
      <c r="B23">
        <f t="shared" si="2"/>
        <v>2012</v>
      </c>
      <c r="D23" s="43">
        <f t="shared" si="3"/>
        <v>1.3062364232109234</v>
      </c>
      <c r="E23" s="43">
        <f t="shared" si="3"/>
        <v>1.0023539339826411</v>
      </c>
      <c r="F23" s="43" t="str">
        <f t="shared" si="3"/>
        <v/>
      </c>
      <c r="G23" s="43" t="str">
        <f t="shared" si="3"/>
        <v/>
      </c>
      <c r="H23" s="43" t="str">
        <f t="shared" si="3"/>
        <v/>
      </c>
    </row>
    <row r="24" spans="1:8">
      <c r="B24">
        <f t="shared" si="2"/>
        <v>2013</v>
      </c>
      <c r="D24" s="43">
        <f t="shared" si="3"/>
        <v>1.2475098812735794</v>
      </c>
      <c r="E24" s="43" t="str">
        <f t="shared" si="3"/>
        <v/>
      </c>
      <c r="F24" s="43" t="str">
        <f t="shared" si="3"/>
        <v/>
      </c>
      <c r="G24" s="43" t="str">
        <f t="shared" si="3"/>
        <v/>
      </c>
      <c r="H24" s="43" t="str">
        <f t="shared" si="3"/>
        <v/>
      </c>
    </row>
    <row r="26" spans="1:8">
      <c r="A26" s="14">
        <v>1</v>
      </c>
      <c r="B26" t="s">
        <v>24</v>
      </c>
      <c r="D26" s="43">
        <f>AVERAGE(D19:D24)</f>
        <v>1.2218064170782663</v>
      </c>
      <c r="E26" s="43">
        <f t="shared" ref="E26:G26" si="4">AVERAGE(E19:E24)</f>
        <v>1.0238243496593777</v>
      </c>
      <c r="F26" s="43">
        <f t="shared" si="4"/>
        <v>1.0141777113982064</v>
      </c>
      <c r="G26" s="43">
        <f t="shared" si="4"/>
        <v>1.0074562410826851</v>
      </c>
    </row>
    <row r="27" spans="1:8">
      <c r="A27" s="14">
        <f t="shared" ref="A27:A33" si="5">A26+1</f>
        <v>2</v>
      </c>
      <c r="B27" t="s">
        <v>25</v>
      </c>
      <c r="D27" s="43">
        <f>AVERAGE(D22:D24)</f>
        <v>1.2482975242798451</v>
      </c>
      <c r="E27" s="43">
        <f>AVERAGE(E21:E23)</f>
        <v>1.0312509747664886</v>
      </c>
      <c r="F27" s="43">
        <f>AVERAGE(F20:F22)</f>
        <v>1.014848223121823</v>
      </c>
      <c r="G27" s="43">
        <f>AVERAGE(G19:G21)</f>
        <v>1.0074562410826851</v>
      </c>
    </row>
    <row r="28" spans="1:8">
      <c r="A28" s="14">
        <f t="shared" si="5"/>
        <v>3</v>
      </c>
      <c r="B28" t="s">
        <v>26</v>
      </c>
      <c r="D28" s="43">
        <f t="shared" ref="D28" si="6">AVERAGE(D21:D24)</f>
        <v>1.2357122320415028</v>
      </c>
      <c r="E28" s="43">
        <f>AVERAGE(E20:E23)</f>
        <v>1.0263389550442306</v>
      </c>
      <c r="F28" s="43">
        <f>AVERAGE(F19:F22)</f>
        <v>1.0141777113982064</v>
      </c>
      <c r="G28" s="43"/>
    </row>
    <row r="29" spans="1:8">
      <c r="A29" s="14">
        <f t="shared" si="5"/>
        <v>4</v>
      </c>
      <c r="B29" t="s">
        <v>27</v>
      </c>
      <c r="D29" s="43">
        <f>(SUM(D19:D24)-MIN(D19:D24)-MAX(D19:D24))/(COUNT(D19:D24)-2)</f>
        <v>1.2103634294765417</v>
      </c>
      <c r="E29" s="43">
        <f t="shared" ref="E29:G29" si="7">(SUM(E19:E24)-MIN(E19:E24)-MAX(E19:E24))/(COUNT(E19:E24)-2)</f>
        <v>1.0200942525855419</v>
      </c>
      <c r="F29" s="43">
        <f t="shared" si="7"/>
        <v>1.0116078865942248</v>
      </c>
      <c r="G29" s="43">
        <f t="shared" si="7"/>
        <v>1.0097735440641895</v>
      </c>
    </row>
    <row r="30" spans="1:8">
      <c r="A30" s="14">
        <f t="shared" si="5"/>
        <v>5</v>
      </c>
      <c r="B30" t="s">
        <v>28</v>
      </c>
      <c r="D30" s="43">
        <f>PRODUCT(D19:D24)^(1/COUNT(D19:D24))</f>
        <v>1.2210688412395703</v>
      </c>
      <c r="E30" s="43">
        <f t="shared" ref="E30:G30" si="8">PRODUCT(E19:E24)^(1/COUNT(E19:E24))</f>
        <v>1.0236400971096331</v>
      </c>
      <c r="F30" s="43">
        <f t="shared" si="8"/>
        <v>1.0141040789457243</v>
      </c>
      <c r="G30" s="43">
        <f t="shared" si="8"/>
        <v>1.0074393758766256</v>
      </c>
    </row>
    <row r="32" spans="1:8">
      <c r="A32" s="14">
        <f>A30+1</f>
        <v>6</v>
      </c>
      <c r="B32" t="s">
        <v>29</v>
      </c>
      <c r="D32" s="48"/>
      <c r="E32" s="48"/>
      <c r="F32" s="48"/>
      <c r="G32" s="48"/>
      <c r="H32" s="48"/>
    </row>
    <row r="33" spans="1:8">
      <c r="A33" s="14">
        <f t="shared" si="5"/>
        <v>7</v>
      </c>
      <c r="B33" t="s">
        <v>30</v>
      </c>
      <c r="D33" s="43">
        <f>PRODUCT(D32:$H32)</f>
        <v>0</v>
      </c>
      <c r="E33" s="43">
        <f>PRODUCT(E32:$H32)</f>
        <v>0</v>
      </c>
      <c r="F33" s="43">
        <f>PRODUCT(F32:$H32)</f>
        <v>0</v>
      </c>
      <c r="G33" s="43">
        <f>PRODUCT(G32:$H32)</f>
        <v>0</v>
      </c>
      <c r="H33" s="43">
        <f>PRODUCT(H32:$H32)</f>
        <v>0</v>
      </c>
    </row>
    <row r="35" spans="1:8">
      <c r="A35" s="14">
        <v>1</v>
      </c>
      <c r="B35" t="s">
        <v>58</v>
      </c>
    </row>
    <row r="36" spans="1:8">
      <c r="A36" s="14">
        <f t="shared" ref="A36:A39" si="9">A35+1</f>
        <v>2</v>
      </c>
      <c r="B36" t="s">
        <v>58</v>
      </c>
    </row>
    <row r="37" spans="1:8">
      <c r="A37" s="14">
        <f t="shared" si="9"/>
        <v>3</v>
      </c>
      <c r="B37" t="s">
        <v>58</v>
      </c>
    </row>
    <row r="38" spans="1:8">
      <c r="A38" s="14">
        <f t="shared" si="9"/>
        <v>4</v>
      </c>
      <c r="B38" t="s">
        <v>59</v>
      </c>
    </row>
    <row r="39" spans="1:8">
      <c r="A39" s="14">
        <f t="shared" si="9"/>
        <v>5</v>
      </c>
      <c r="B39" s="15" t="s">
        <v>60</v>
      </c>
    </row>
    <row r="40" spans="1:8">
      <c r="A40" s="14">
        <f>A39+2</f>
        <v>7</v>
      </c>
      <c r="B40" s="15" t="s">
        <v>61</v>
      </c>
    </row>
    <row r="41" spans="1:8">
      <c r="A41" s="14"/>
    </row>
  </sheetData>
  <printOptions horizontalCentered="1"/>
  <pageMargins left="0.7" right="0.7" top="0.75" bottom="0.75" header="0.3" footer="0.3"/>
  <pageSetup scale="86" orientation="landscape" r:id="rId1"/>
  <headerFooter>
    <oddFooter>&amp;C© 2014 by the Casualty Actuarial Society. All rights reserved.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2:X47"/>
  <sheetViews>
    <sheetView showGridLines="0" zoomScale="85" zoomScaleNormal="85" workbookViewId="0"/>
  </sheetViews>
  <sheetFormatPr defaultRowHeight="14.4"/>
  <cols>
    <col min="3" max="4" width="9.33203125" bestFit="1" customWidth="1"/>
    <col min="5" max="5" width="15" bestFit="1" customWidth="1"/>
    <col min="6" max="6" width="10.5546875" bestFit="1" customWidth="1"/>
    <col min="7" max="7" width="11.5546875" bestFit="1" customWidth="1"/>
    <col min="8" max="8" width="9.44140625" bestFit="1" customWidth="1"/>
    <col min="9" max="9" width="12.5546875" bestFit="1" customWidth="1"/>
    <col min="11" max="11" width="9.33203125" bestFit="1" customWidth="1"/>
    <col min="13" max="16" width="9.33203125" bestFit="1" customWidth="1"/>
    <col min="17" max="18" width="10.5546875" bestFit="1" customWidth="1"/>
    <col min="19" max="19" width="10.109375" bestFit="1" customWidth="1"/>
    <col min="20" max="20" width="10.5546875" bestFit="1" customWidth="1"/>
    <col min="21" max="24" width="9.33203125" bestFit="1" customWidth="1"/>
  </cols>
  <sheetData>
    <row r="2" spans="1:24">
      <c r="A2" s="16" t="str">
        <f>State</f>
        <v>University of California, Los Angeles (UCLA)</v>
      </c>
      <c r="B2" s="16"/>
      <c r="C2" s="16"/>
      <c r="D2" s="16"/>
      <c r="E2" s="16"/>
      <c r="F2" s="16"/>
      <c r="G2" s="16"/>
      <c r="H2" s="16"/>
    </row>
    <row r="3" spans="1:24">
      <c r="A3" s="16" t="str">
        <f>Company</f>
        <v>Self-Insured Auto Program</v>
      </c>
      <c r="B3" s="16"/>
      <c r="C3" s="16"/>
      <c r="D3" s="16"/>
      <c r="E3" s="16"/>
      <c r="F3" s="16"/>
      <c r="G3" s="16"/>
      <c r="H3" s="16"/>
    </row>
    <row r="4" spans="1:24">
      <c r="A4" s="16" t="str">
        <f>LOB</f>
        <v>Total Commercial Auto</v>
      </c>
      <c r="B4" s="16"/>
      <c r="C4" s="16"/>
      <c r="D4" s="16"/>
      <c r="E4" s="16"/>
      <c r="F4" s="16"/>
      <c r="G4" s="16"/>
      <c r="H4" s="16"/>
    </row>
    <row r="5" spans="1:24">
      <c r="A5">
        <v>150</v>
      </c>
      <c r="K5" s="20"/>
      <c r="L5" s="21"/>
      <c r="M5" s="20" t="s">
        <v>82</v>
      </c>
      <c r="N5" s="26" t="s">
        <v>82</v>
      </c>
      <c r="O5" s="26" t="s">
        <v>82</v>
      </c>
      <c r="P5" s="21" t="s">
        <v>82</v>
      </c>
      <c r="Q5" s="20" t="s">
        <v>83</v>
      </c>
      <c r="R5" s="26" t="s">
        <v>83</v>
      </c>
      <c r="S5" s="26" t="s">
        <v>83</v>
      </c>
      <c r="T5" s="21" t="s">
        <v>83</v>
      </c>
      <c r="U5" s="20" t="s">
        <v>84</v>
      </c>
      <c r="V5" s="26" t="s">
        <v>84</v>
      </c>
      <c r="W5" s="26" t="s">
        <v>84</v>
      </c>
      <c r="X5" s="21" t="s">
        <v>84</v>
      </c>
    </row>
    <row r="6" spans="1:24">
      <c r="C6" s="40">
        <v>1</v>
      </c>
      <c r="D6" s="40">
        <f t="shared" ref="D6:H6" si="0">C6+1</f>
        <v>2</v>
      </c>
      <c r="E6" s="40">
        <f t="shared" si="0"/>
        <v>3</v>
      </c>
      <c r="F6" s="40">
        <f t="shared" si="0"/>
        <v>4</v>
      </c>
      <c r="G6" s="40">
        <f t="shared" si="0"/>
        <v>5</v>
      </c>
      <c r="H6" s="40">
        <f t="shared" si="0"/>
        <v>6</v>
      </c>
      <c r="K6" s="22" t="s">
        <v>80</v>
      </c>
      <c r="L6" s="23" t="s">
        <v>80</v>
      </c>
      <c r="M6" s="22" t="s">
        <v>80</v>
      </c>
      <c r="N6" s="27" t="s">
        <v>80</v>
      </c>
      <c r="O6" s="27" t="s">
        <v>80</v>
      </c>
      <c r="P6" s="23" t="s">
        <v>80</v>
      </c>
      <c r="Q6" s="22" t="s">
        <v>80</v>
      </c>
      <c r="R6" s="27" t="s">
        <v>80</v>
      </c>
      <c r="S6" s="27" t="s">
        <v>80</v>
      </c>
      <c r="T6" s="23" t="s">
        <v>80</v>
      </c>
      <c r="U6" s="22" t="s">
        <v>80</v>
      </c>
      <c r="V6" s="27" t="s">
        <v>80</v>
      </c>
      <c r="W6" s="27" t="s">
        <v>80</v>
      </c>
      <c r="X6" s="23" t="s">
        <v>80</v>
      </c>
    </row>
    <row r="7" spans="1:24" ht="43.2">
      <c r="A7" s="41" t="s">
        <v>57</v>
      </c>
      <c r="B7" s="41" t="s">
        <v>12</v>
      </c>
      <c r="C7" s="41" t="s">
        <v>20</v>
      </c>
      <c r="D7" s="41" t="s">
        <v>33</v>
      </c>
      <c r="E7" s="41" t="s">
        <v>32</v>
      </c>
      <c r="F7" s="41" t="s">
        <v>34</v>
      </c>
      <c r="G7" s="41" t="s">
        <v>35</v>
      </c>
      <c r="H7" s="41" t="s">
        <v>97</v>
      </c>
      <c r="K7" s="22"/>
      <c r="L7" s="23" t="s">
        <v>73</v>
      </c>
      <c r="M7" s="22" t="s">
        <v>74</v>
      </c>
      <c r="N7" s="27" t="s">
        <v>75</v>
      </c>
      <c r="O7" s="27" t="s">
        <v>76</v>
      </c>
      <c r="P7" s="23" t="s">
        <v>77</v>
      </c>
      <c r="Q7" s="22" t="s">
        <v>81</v>
      </c>
      <c r="R7" s="27" t="s">
        <v>75</v>
      </c>
      <c r="S7" s="27" t="s">
        <v>76</v>
      </c>
      <c r="T7" s="23" t="s">
        <v>77</v>
      </c>
      <c r="U7" s="22" t="s">
        <v>85</v>
      </c>
      <c r="V7" s="27" t="s">
        <v>75</v>
      </c>
      <c r="W7" s="27" t="s">
        <v>76</v>
      </c>
      <c r="X7" s="23" t="s">
        <v>77</v>
      </c>
    </row>
    <row r="8" spans="1:24">
      <c r="A8" s="17">
        <f t="shared" ref="A8:A20" si="1">IF(B9=1,A9-1,A9)</f>
        <v>2010</v>
      </c>
      <c r="B8" s="17">
        <f t="shared" ref="B8:B20" si="2">IF(B9=1,4,B9-1)</f>
        <v>1</v>
      </c>
      <c r="C8" s="56">
        <v>879</v>
      </c>
      <c r="D8" s="46">
        <v>33</v>
      </c>
      <c r="E8" s="58">
        <v>107130</v>
      </c>
      <c r="F8" s="43">
        <f>D8/C8</f>
        <v>3.7542662116040959E-2</v>
      </c>
      <c r="G8" s="57">
        <f>E8/D8</f>
        <v>3246.3636363636365</v>
      </c>
      <c r="H8" s="59">
        <f>E8/C8</f>
        <v>121.87713310580205</v>
      </c>
      <c r="I8" s="51"/>
      <c r="J8" s="55"/>
      <c r="K8" s="22">
        <f t="shared" ref="K8:K27" si="3">K7+1</f>
        <v>1</v>
      </c>
      <c r="L8" s="23" t="str">
        <f t="shared" ref="L8:L27" si="4">A8&amp;"-"&amp;B8</f>
        <v>2010-1</v>
      </c>
      <c r="M8" s="28">
        <f>H8</f>
        <v>121.87713310580205</v>
      </c>
      <c r="N8" s="29">
        <f t="shared" ref="N8:N27" si="5">GROWTH($M$8:$M$27,$K$8:$K$27,$K8)</f>
        <v>123.76777374018639</v>
      </c>
      <c r="O8" s="29"/>
      <c r="P8" s="30"/>
      <c r="Q8" s="28">
        <f t="shared" ref="Q8:Q27" si="6">G8</f>
        <v>3246.3636363636365</v>
      </c>
      <c r="R8" s="29">
        <f t="shared" ref="R8:R27" si="7">GROWTH($Q$8:$Q$27,$K$8:$K$27,$K8)</f>
        <v>3284.3065083376928</v>
      </c>
      <c r="S8" s="29"/>
      <c r="T8" s="30"/>
      <c r="U8" s="34">
        <f t="shared" ref="U8:U27" si="8">F8</f>
        <v>3.7542662116040959E-2</v>
      </c>
      <c r="V8" s="35">
        <f t="shared" ref="V8:V27" si="9">GROWTH($U$8:$U$27,$K$8:$K$27,$K8)</f>
        <v>3.7684598994029317E-2</v>
      </c>
      <c r="W8" s="35"/>
      <c r="X8" s="36"/>
    </row>
    <row r="9" spans="1:24">
      <c r="A9" s="17">
        <f t="shared" si="1"/>
        <v>2010</v>
      </c>
      <c r="B9" s="17">
        <f t="shared" si="2"/>
        <v>2</v>
      </c>
      <c r="C9" s="56">
        <v>885</v>
      </c>
      <c r="D9" s="46">
        <v>30</v>
      </c>
      <c r="E9" s="58">
        <v>83125</v>
      </c>
      <c r="F9" s="43">
        <f t="shared" ref="F9:F27" si="10">D9/C9</f>
        <v>3.3898305084745763E-2</v>
      </c>
      <c r="G9" s="57">
        <f t="shared" ref="G9:G27" si="11">E9/D9</f>
        <v>2770.8333333333335</v>
      </c>
      <c r="H9" s="59">
        <f t="shared" ref="H9:H27" si="12">E9/C9</f>
        <v>93.926553672316388</v>
      </c>
      <c r="I9" s="51"/>
      <c r="J9" s="55"/>
      <c r="K9" s="22">
        <f t="shared" si="3"/>
        <v>2</v>
      </c>
      <c r="L9" s="23" t="str">
        <f t="shared" si="4"/>
        <v>2010-2</v>
      </c>
      <c r="M9" s="28">
        <f t="shared" ref="M9:M27" si="13">H9</f>
        <v>93.926553672316388</v>
      </c>
      <c r="N9" s="29">
        <f t="shared" si="5"/>
        <v>124.67949319307699</v>
      </c>
      <c r="O9" s="29"/>
      <c r="P9" s="30"/>
      <c r="Q9" s="28">
        <f t="shared" si="6"/>
        <v>2770.8333333333335</v>
      </c>
      <c r="R9" s="29">
        <f t="shared" si="7"/>
        <v>3322.5494634930174</v>
      </c>
      <c r="S9" s="29"/>
      <c r="T9" s="30"/>
      <c r="U9" s="34">
        <f t="shared" si="8"/>
        <v>3.3898305084745763E-2</v>
      </c>
      <c r="V9" s="35">
        <f t="shared" si="9"/>
        <v>3.7525248175538317E-2</v>
      </c>
      <c r="W9" s="35"/>
      <c r="X9" s="36"/>
    </row>
    <row r="10" spans="1:24">
      <c r="A10" s="17">
        <f t="shared" si="1"/>
        <v>2010</v>
      </c>
      <c r="B10" s="17">
        <f t="shared" si="2"/>
        <v>3</v>
      </c>
      <c r="C10" s="56">
        <v>891</v>
      </c>
      <c r="D10" s="46">
        <v>30</v>
      </c>
      <c r="E10" s="58">
        <v>100391</v>
      </c>
      <c r="F10" s="43">
        <f t="shared" si="10"/>
        <v>3.3670033670033669E-2</v>
      </c>
      <c r="G10" s="57">
        <f t="shared" si="11"/>
        <v>3346.3666666666668</v>
      </c>
      <c r="H10" s="59">
        <f t="shared" si="12"/>
        <v>112.67227833894501</v>
      </c>
      <c r="I10" s="51"/>
      <c r="J10" s="55"/>
      <c r="K10" s="22">
        <f t="shared" si="3"/>
        <v>3</v>
      </c>
      <c r="L10" s="23" t="str">
        <f t="shared" si="4"/>
        <v>2010-3</v>
      </c>
      <c r="M10" s="28">
        <f t="shared" si="13"/>
        <v>112.67227833894501</v>
      </c>
      <c r="N10" s="29">
        <f t="shared" si="5"/>
        <v>125.59792871054289</v>
      </c>
      <c r="O10" s="29"/>
      <c r="P10" s="30"/>
      <c r="Q10" s="28">
        <f t="shared" si="6"/>
        <v>3346.3666666666668</v>
      </c>
      <c r="R10" s="29">
        <f t="shared" si="7"/>
        <v>3361.2377253258101</v>
      </c>
      <c r="S10" s="29"/>
      <c r="T10" s="30"/>
      <c r="U10" s="34">
        <f t="shared" si="8"/>
        <v>3.3670033670033669E-2</v>
      </c>
      <c r="V10" s="35">
        <f t="shared" si="9"/>
        <v>3.7366571178290786E-2</v>
      </c>
      <c r="W10" s="35"/>
      <c r="X10" s="36"/>
    </row>
    <row r="11" spans="1:24">
      <c r="A11" s="17">
        <f t="shared" si="1"/>
        <v>2010</v>
      </c>
      <c r="B11" s="17">
        <f t="shared" si="2"/>
        <v>4</v>
      </c>
      <c r="C11" s="56">
        <v>901</v>
      </c>
      <c r="D11" s="46">
        <v>50</v>
      </c>
      <c r="E11" s="58">
        <v>182188</v>
      </c>
      <c r="F11" s="43">
        <f t="shared" si="10"/>
        <v>5.549389567147614E-2</v>
      </c>
      <c r="G11" s="57">
        <f t="shared" si="11"/>
        <v>3643.76</v>
      </c>
      <c r="H11" s="59">
        <f t="shared" si="12"/>
        <v>202.20643729189788</v>
      </c>
      <c r="I11" s="51"/>
      <c r="J11" s="55"/>
      <c r="K11" s="22">
        <f t="shared" si="3"/>
        <v>4</v>
      </c>
      <c r="L11" s="23" t="str">
        <f t="shared" si="4"/>
        <v>2010-4</v>
      </c>
      <c r="M11" s="28">
        <f t="shared" si="13"/>
        <v>202.20643729189788</v>
      </c>
      <c r="N11" s="29">
        <f t="shared" si="5"/>
        <v>126.52312976561359</v>
      </c>
      <c r="O11" s="29"/>
      <c r="P11" s="30"/>
      <c r="Q11" s="28">
        <f t="shared" si="6"/>
        <v>3643.76</v>
      </c>
      <c r="R11" s="29">
        <f t="shared" si="7"/>
        <v>3400.3764790534819</v>
      </c>
      <c r="S11" s="29"/>
      <c r="T11" s="30"/>
      <c r="U11" s="34">
        <f t="shared" si="8"/>
        <v>5.549389567147614E-2</v>
      </c>
      <c r="V11" s="35">
        <f t="shared" si="9"/>
        <v>3.7208565153006926E-2</v>
      </c>
      <c r="W11" s="35"/>
      <c r="X11" s="36"/>
    </row>
    <row r="12" spans="1:24">
      <c r="A12" s="17">
        <f t="shared" si="1"/>
        <v>2011</v>
      </c>
      <c r="B12" s="17">
        <f t="shared" si="2"/>
        <v>1</v>
      </c>
      <c r="C12" s="56">
        <v>916</v>
      </c>
      <c r="D12" s="46">
        <v>33</v>
      </c>
      <c r="E12" s="58">
        <v>128962</v>
      </c>
      <c r="F12" s="43">
        <f t="shared" si="10"/>
        <v>3.6026200873362446E-2</v>
      </c>
      <c r="G12" s="57">
        <f t="shared" si="11"/>
        <v>3907.939393939394</v>
      </c>
      <c r="H12" s="59">
        <f t="shared" si="12"/>
        <v>140.7882096069869</v>
      </c>
      <c r="I12" s="51"/>
      <c r="J12" s="55"/>
      <c r="K12" s="22">
        <f t="shared" si="3"/>
        <v>5</v>
      </c>
      <c r="L12" s="23" t="str">
        <f t="shared" si="4"/>
        <v>2011-1</v>
      </c>
      <c r="M12" s="28">
        <f t="shared" si="13"/>
        <v>140.7882096069869</v>
      </c>
      <c r="N12" s="29">
        <f t="shared" si="5"/>
        <v>127.45514619575529</v>
      </c>
      <c r="O12" s="29"/>
      <c r="P12" s="30"/>
      <c r="Q12" s="28">
        <f t="shared" si="6"/>
        <v>3907.939393939394</v>
      </c>
      <c r="R12" s="29">
        <f t="shared" si="7"/>
        <v>3439.9709702708933</v>
      </c>
      <c r="S12" s="29"/>
      <c r="T12" s="30"/>
      <c r="U12" s="34">
        <f t="shared" si="8"/>
        <v>3.6026200873362446E-2</v>
      </c>
      <c r="V12" s="35">
        <f t="shared" si="9"/>
        <v>3.7051227262455216E-2</v>
      </c>
      <c r="W12" s="35"/>
      <c r="X12" s="36"/>
    </row>
    <row r="13" spans="1:24">
      <c r="A13" s="17">
        <f t="shared" si="1"/>
        <v>2011</v>
      </c>
      <c r="B13" s="17">
        <f t="shared" si="2"/>
        <v>2</v>
      </c>
      <c r="C13" s="56">
        <v>927</v>
      </c>
      <c r="D13" s="46">
        <v>32</v>
      </c>
      <c r="E13" s="58">
        <v>99681</v>
      </c>
      <c r="F13" s="43">
        <f t="shared" si="10"/>
        <v>3.4519956850053934E-2</v>
      </c>
      <c r="G13" s="57">
        <f t="shared" si="11"/>
        <v>3115.03125</v>
      </c>
      <c r="H13" s="59">
        <f t="shared" si="12"/>
        <v>107.53074433656958</v>
      </c>
      <c r="I13" s="51"/>
      <c r="J13" s="55"/>
      <c r="K13" s="22">
        <f t="shared" si="3"/>
        <v>6</v>
      </c>
      <c r="L13" s="23" t="str">
        <f t="shared" si="4"/>
        <v>2011-2</v>
      </c>
      <c r="M13" s="28">
        <f t="shared" si="13"/>
        <v>107.53074433656958</v>
      </c>
      <c r="N13" s="29">
        <f t="shared" si="5"/>
        <v>128.39402820555551</v>
      </c>
      <c r="O13" s="29"/>
      <c r="P13" s="30"/>
      <c r="Q13" s="28">
        <f t="shared" si="6"/>
        <v>3115.03125</v>
      </c>
      <c r="R13" s="29">
        <f t="shared" si="7"/>
        <v>3480.0265056533917</v>
      </c>
      <c r="S13" s="29"/>
      <c r="T13" s="30"/>
      <c r="U13" s="34">
        <f t="shared" si="8"/>
        <v>3.4519956850053934E-2</v>
      </c>
      <c r="V13" s="35">
        <f t="shared" si="9"/>
        <v>3.6894554681401515E-2</v>
      </c>
      <c r="W13" s="35"/>
      <c r="X13" s="36"/>
    </row>
    <row r="14" spans="1:24">
      <c r="A14" s="17">
        <f t="shared" si="1"/>
        <v>2011</v>
      </c>
      <c r="B14" s="17">
        <f t="shared" si="2"/>
        <v>3</v>
      </c>
      <c r="C14" s="56">
        <v>936</v>
      </c>
      <c r="D14" s="46">
        <v>32</v>
      </c>
      <c r="E14" s="58">
        <v>135595</v>
      </c>
      <c r="F14" s="43">
        <f t="shared" si="10"/>
        <v>3.4188034188034191E-2</v>
      </c>
      <c r="G14" s="57">
        <f t="shared" si="11"/>
        <v>4237.34375</v>
      </c>
      <c r="H14" s="59">
        <f t="shared" si="12"/>
        <v>144.866452991453</v>
      </c>
      <c r="I14" s="51"/>
      <c r="J14" s="55"/>
      <c r="K14" s="22">
        <f t="shared" si="3"/>
        <v>7</v>
      </c>
      <c r="L14" s="23" t="str">
        <f t="shared" si="4"/>
        <v>2011-3</v>
      </c>
      <c r="M14" s="28">
        <f t="shared" si="13"/>
        <v>144.866452991453</v>
      </c>
      <c r="N14" s="29">
        <f t="shared" si="5"/>
        <v>129.3398263694275</v>
      </c>
      <c r="O14" s="29"/>
      <c r="P14" s="30"/>
      <c r="Q14" s="28">
        <f t="shared" si="6"/>
        <v>4237.34375</v>
      </c>
      <c r="R14" s="29">
        <f t="shared" si="7"/>
        <v>3520.5484536680447</v>
      </c>
      <c r="S14" s="29"/>
      <c r="T14" s="30"/>
      <c r="U14" s="34">
        <f t="shared" si="8"/>
        <v>3.4188034188034191E-2</v>
      </c>
      <c r="V14" s="35">
        <f t="shared" si="9"/>
        <v>3.6738544596558273E-2</v>
      </c>
      <c r="W14" s="35"/>
      <c r="X14" s="36"/>
    </row>
    <row r="15" spans="1:24">
      <c r="A15" s="17">
        <f t="shared" si="1"/>
        <v>2011</v>
      </c>
      <c r="B15" s="17">
        <f t="shared" si="2"/>
        <v>4</v>
      </c>
      <c r="C15" s="56">
        <v>940</v>
      </c>
      <c r="D15" s="46">
        <v>41</v>
      </c>
      <c r="E15" s="58">
        <v>157440</v>
      </c>
      <c r="F15" s="43">
        <f t="shared" si="10"/>
        <v>4.3617021276595745E-2</v>
      </c>
      <c r="G15" s="57">
        <f t="shared" si="11"/>
        <v>3840</v>
      </c>
      <c r="H15" s="59">
        <f t="shared" si="12"/>
        <v>167.48936170212767</v>
      </c>
      <c r="I15" s="51"/>
      <c r="J15" s="55"/>
      <c r="K15" s="22">
        <f t="shared" si="3"/>
        <v>8</v>
      </c>
      <c r="L15" s="23" t="str">
        <f t="shared" si="4"/>
        <v>2011-4</v>
      </c>
      <c r="M15" s="28">
        <f t="shared" si="13"/>
        <v>167.48936170212767</v>
      </c>
      <c r="N15" s="29">
        <f t="shared" si="5"/>
        <v>130.29259163433434</v>
      </c>
      <c r="O15" s="29"/>
      <c r="P15" s="30"/>
      <c r="Q15" s="28">
        <f t="shared" si="6"/>
        <v>3840</v>
      </c>
      <c r="R15" s="29">
        <f t="shared" si="7"/>
        <v>3561.5422452931507</v>
      </c>
      <c r="S15" s="29"/>
      <c r="T15" s="30"/>
      <c r="U15" s="34">
        <f t="shared" si="8"/>
        <v>4.3617021276595745E-2</v>
      </c>
      <c r="V15" s="35">
        <f t="shared" si="9"/>
        <v>3.6583194206534025E-2</v>
      </c>
      <c r="W15" s="35"/>
      <c r="X15" s="36"/>
    </row>
    <row r="16" spans="1:24">
      <c r="A16" s="17">
        <f t="shared" si="1"/>
        <v>2012</v>
      </c>
      <c r="B16" s="17">
        <f t="shared" si="2"/>
        <v>1</v>
      </c>
      <c r="C16" s="56">
        <v>936</v>
      </c>
      <c r="D16" s="46">
        <v>31</v>
      </c>
      <c r="E16" s="58">
        <v>131837</v>
      </c>
      <c r="F16" s="43">
        <f t="shared" si="10"/>
        <v>3.311965811965812E-2</v>
      </c>
      <c r="G16" s="57">
        <f t="shared" si="11"/>
        <v>4252.8064516129034</v>
      </c>
      <c r="H16" s="59">
        <f t="shared" si="12"/>
        <v>140.85149572649573</v>
      </c>
      <c r="I16" s="51"/>
      <c r="J16" s="55"/>
      <c r="K16" s="22">
        <f t="shared" si="3"/>
        <v>9</v>
      </c>
      <c r="L16" s="23" t="str">
        <f t="shared" si="4"/>
        <v>2012-1</v>
      </c>
      <c r="M16" s="28">
        <f t="shared" si="13"/>
        <v>140.85149572649573</v>
      </c>
      <c r="N16" s="29">
        <f t="shared" si="5"/>
        <v>131.25237532253354</v>
      </c>
      <c r="O16" s="29">
        <f t="shared" ref="O16:O27" si="14">GROWTH($M$16:$M$27,$K$16:$K$27,$K16)</f>
        <v>118.75687724784841</v>
      </c>
      <c r="P16" s="30"/>
      <c r="Q16" s="28">
        <f t="shared" si="6"/>
        <v>4252.8064516129034</v>
      </c>
      <c r="R16" s="29">
        <f t="shared" si="7"/>
        <v>3603.0133747461318</v>
      </c>
      <c r="S16" s="29">
        <f t="shared" ref="S16:S27" si="15">GROWTH($Q$16:$Q$27,$K$16:$K$27,$K16)</f>
        <v>3504.6361243299662</v>
      </c>
      <c r="T16" s="30"/>
      <c r="U16" s="34">
        <f t="shared" si="8"/>
        <v>3.311965811965812E-2</v>
      </c>
      <c r="V16" s="35">
        <f t="shared" si="9"/>
        <v>3.6428500721783129E-2</v>
      </c>
      <c r="W16" s="35">
        <f t="shared" ref="W16:W27" si="16">GROWTH($U$16:$U$27,$K$16:$K$27,$K16)</f>
        <v>3.3885651187411853E-2</v>
      </c>
      <c r="X16" s="36"/>
    </row>
    <row r="17" spans="1:24">
      <c r="A17" s="17">
        <f t="shared" si="1"/>
        <v>2012</v>
      </c>
      <c r="B17" s="17">
        <f t="shared" si="2"/>
        <v>2</v>
      </c>
      <c r="C17" s="56">
        <v>931</v>
      </c>
      <c r="D17" s="46">
        <v>31</v>
      </c>
      <c r="E17" s="58">
        <v>100536</v>
      </c>
      <c r="F17" s="43">
        <f t="shared" si="10"/>
        <v>3.3297529538131039E-2</v>
      </c>
      <c r="G17" s="57">
        <f t="shared" si="11"/>
        <v>3243.0967741935483</v>
      </c>
      <c r="H17" s="59">
        <f t="shared" si="12"/>
        <v>107.98711063372717</v>
      </c>
      <c r="I17" s="51"/>
      <c r="J17" s="55"/>
      <c r="K17" s="22">
        <f t="shared" si="3"/>
        <v>10</v>
      </c>
      <c r="L17" s="23" t="str">
        <f t="shared" si="4"/>
        <v>2012-2</v>
      </c>
      <c r="M17" s="28">
        <f t="shared" si="13"/>
        <v>107.98711063372717</v>
      </c>
      <c r="N17" s="29">
        <f t="shared" si="5"/>
        <v>132.21922913434125</v>
      </c>
      <c r="O17" s="29">
        <f t="shared" si="14"/>
        <v>121.18643132283169</v>
      </c>
      <c r="P17" s="30"/>
      <c r="Q17" s="28">
        <f t="shared" si="6"/>
        <v>3243.0967741935483</v>
      </c>
      <c r="R17" s="29">
        <f t="shared" si="7"/>
        <v>3644.9674002198967</v>
      </c>
      <c r="S17" s="29">
        <f t="shared" si="15"/>
        <v>3555.3087329899395</v>
      </c>
      <c r="T17" s="30"/>
      <c r="U17" s="34">
        <f t="shared" si="8"/>
        <v>3.3297529538131039E-2</v>
      </c>
      <c r="V17" s="35">
        <f t="shared" si="9"/>
        <v>3.6274461364555637E-2</v>
      </c>
      <c r="W17" s="35">
        <f t="shared" si="16"/>
        <v>3.4086050023823464E-2</v>
      </c>
      <c r="X17" s="36"/>
    </row>
    <row r="18" spans="1:24">
      <c r="A18" s="17">
        <f t="shared" si="1"/>
        <v>2012</v>
      </c>
      <c r="B18" s="17">
        <f t="shared" si="2"/>
        <v>3</v>
      </c>
      <c r="C18" s="56">
        <v>927</v>
      </c>
      <c r="D18" s="46">
        <v>32</v>
      </c>
      <c r="E18" s="58">
        <v>107848</v>
      </c>
      <c r="F18" s="43">
        <f t="shared" si="10"/>
        <v>3.4519956850053934E-2</v>
      </c>
      <c r="G18" s="57">
        <f t="shared" si="11"/>
        <v>3370.25</v>
      </c>
      <c r="H18" s="59">
        <f t="shared" si="12"/>
        <v>116.34088457389429</v>
      </c>
      <c r="I18" s="51"/>
      <c r="J18" s="55"/>
      <c r="K18" s="22">
        <f t="shared" si="3"/>
        <v>11</v>
      </c>
      <c r="L18" s="23" t="str">
        <f t="shared" si="4"/>
        <v>2012-3</v>
      </c>
      <c r="M18" s="28">
        <f t="shared" si="13"/>
        <v>116.34088457389429</v>
      </c>
      <c r="N18" s="29">
        <f t="shared" si="5"/>
        <v>133.19320515091752</v>
      </c>
      <c r="O18" s="29">
        <f t="shared" si="14"/>
        <v>123.66568974454469</v>
      </c>
      <c r="P18" s="30"/>
      <c r="Q18" s="28">
        <f t="shared" si="6"/>
        <v>3370.25</v>
      </c>
      <c r="R18" s="29">
        <f t="shared" si="7"/>
        <v>3687.4099446277824</v>
      </c>
      <c r="S18" s="29">
        <f t="shared" si="15"/>
        <v>3606.7140035233042</v>
      </c>
      <c r="T18" s="30"/>
      <c r="U18" s="34">
        <f t="shared" si="8"/>
        <v>3.4519956850053934E-2</v>
      </c>
      <c r="V18" s="35">
        <f t="shared" si="9"/>
        <v>3.6121073368847414E-2</v>
      </c>
      <c r="W18" s="35">
        <f t="shared" si="16"/>
        <v>3.4287634013603172E-2</v>
      </c>
      <c r="X18" s="36"/>
    </row>
    <row r="19" spans="1:24">
      <c r="A19" s="17">
        <f t="shared" si="1"/>
        <v>2012</v>
      </c>
      <c r="B19" s="17">
        <f t="shared" si="2"/>
        <v>4</v>
      </c>
      <c r="C19" s="56">
        <v>927</v>
      </c>
      <c r="D19" s="46">
        <v>37</v>
      </c>
      <c r="E19" s="58">
        <v>109682</v>
      </c>
      <c r="F19" s="43">
        <f t="shared" si="10"/>
        <v>3.9913700107874865E-2</v>
      </c>
      <c r="G19" s="57">
        <f t="shared" si="11"/>
        <v>2964.3783783783783</v>
      </c>
      <c r="H19" s="59">
        <f t="shared" si="12"/>
        <v>118.31930960086299</v>
      </c>
      <c r="I19" s="51"/>
      <c r="J19" s="55"/>
      <c r="K19" s="22">
        <f t="shared" si="3"/>
        <v>12</v>
      </c>
      <c r="L19" s="23" t="str">
        <f t="shared" si="4"/>
        <v>2012-4</v>
      </c>
      <c r="M19" s="28">
        <f t="shared" si="13"/>
        <v>118.31930960086299</v>
      </c>
      <c r="N19" s="29">
        <f t="shared" si="5"/>
        <v>134.17435583707157</v>
      </c>
      <c r="O19" s="29">
        <f t="shared" si="14"/>
        <v>126.19566937534472</v>
      </c>
      <c r="P19" s="30"/>
      <c r="Q19" s="28">
        <f t="shared" si="6"/>
        <v>2964.3783783783783</v>
      </c>
      <c r="R19" s="29">
        <f t="shared" si="7"/>
        <v>3730.3466963571673</v>
      </c>
      <c r="S19" s="29">
        <f t="shared" si="15"/>
        <v>3658.8625292946981</v>
      </c>
      <c r="T19" s="30"/>
      <c r="U19" s="34">
        <f t="shared" si="8"/>
        <v>3.9913700107874865E-2</v>
      </c>
      <c r="V19" s="35">
        <f t="shared" si="9"/>
        <v>3.5968333980350507E-2</v>
      </c>
      <c r="W19" s="35">
        <f t="shared" si="16"/>
        <v>3.4490410165716363E-2</v>
      </c>
      <c r="X19" s="36"/>
    </row>
    <row r="20" spans="1:24">
      <c r="A20" s="17">
        <f t="shared" si="1"/>
        <v>2013</v>
      </c>
      <c r="B20" s="17">
        <f t="shared" si="2"/>
        <v>1</v>
      </c>
      <c r="C20" s="56">
        <v>928</v>
      </c>
      <c r="D20" s="46">
        <v>30</v>
      </c>
      <c r="E20" s="58">
        <v>118936</v>
      </c>
      <c r="F20" s="43">
        <f t="shared" si="10"/>
        <v>3.2327586206896554E-2</v>
      </c>
      <c r="G20" s="57">
        <f t="shared" si="11"/>
        <v>3964.5333333333333</v>
      </c>
      <c r="H20" s="59">
        <f t="shared" si="12"/>
        <v>128.16379310344828</v>
      </c>
      <c r="I20" s="51"/>
      <c r="J20" s="55"/>
      <c r="K20" s="22">
        <f t="shared" si="3"/>
        <v>13</v>
      </c>
      <c r="L20" s="23" t="str">
        <f t="shared" si="4"/>
        <v>2013-1</v>
      </c>
      <c r="M20" s="28">
        <f t="shared" si="13"/>
        <v>128.16379310344828</v>
      </c>
      <c r="N20" s="29">
        <f t="shared" si="5"/>
        <v>135.16273404408787</v>
      </c>
      <c r="O20" s="29">
        <f t="shared" si="14"/>
        <v>128.77740788078077</v>
      </c>
      <c r="P20" s="30"/>
      <c r="Q20" s="28">
        <f t="shared" si="6"/>
        <v>3964.5333333333333</v>
      </c>
      <c r="R20" s="29">
        <f t="shared" si="7"/>
        <v>3773.7834100318628</v>
      </c>
      <c r="S20" s="29">
        <f t="shared" si="15"/>
        <v>3711.7650568354247</v>
      </c>
      <c r="T20" s="30"/>
      <c r="U20" s="34">
        <f t="shared" si="8"/>
        <v>3.2327586206896554E-2</v>
      </c>
      <c r="V20" s="35">
        <f t="shared" si="9"/>
        <v>3.5816240456403643E-2</v>
      </c>
      <c r="W20" s="35">
        <f t="shared" si="16"/>
        <v>3.4694385530579235E-2</v>
      </c>
      <c r="X20" s="36"/>
    </row>
    <row r="21" spans="1:24">
      <c r="A21" s="17">
        <f t="shared" ref="A21:A23" si="17">IF(B22=1,A22-1,A22)</f>
        <v>2013</v>
      </c>
      <c r="B21" s="17">
        <f t="shared" ref="B21:B23" si="18">IF(B22=1,4,B22-1)</f>
        <v>2</v>
      </c>
      <c r="C21" s="56">
        <v>931</v>
      </c>
      <c r="D21" s="46">
        <v>32</v>
      </c>
      <c r="E21" s="58">
        <v>116245</v>
      </c>
      <c r="F21" s="43">
        <f t="shared" si="10"/>
        <v>3.4371643394199784E-2</v>
      </c>
      <c r="G21" s="57">
        <f t="shared" si="11"/>
        <v>3632.65625</v>
      </c>
      <c r="H21" s="59">
        <f t="shared" si="12"/>
        <v>124.86036519871107</v>
      </c>
      <c r="I21" s="51"/>
      <c r="J21" s="55"/>
      <c r="K21" s="22">
        <f t="shared" si="3"/>
        <v>14</v>
      </c>
      <c r="L21" s="23" t="str">
        <f t="shared" si="4"/>
        <v>2013-2</v>
      </c>
      <c r="M21" s="28">
        <f t="shared" si="13"/>
        <v>124.86036519871107</v>
      </c>
      <c r="N21" s="29">
        <f t="shared" si="5"/>
        <v>136.15839301257319</v>
      </c>
      <c r="O21" s="29">
        <f t="shared" si="14"/>
        <v>131.41196415518974</v>
      </c>
      <c r="P21" s="30"/>
      <c r="Q21" s="28">
        <f t="shared" si="6"/>
        <v>3632.65625</v>
      </c>
      <c r="R21" s="29">
        <f t="shared" si="7"/>
        <v>3817.7259072833767</v>
      </c>
      <c r="S21" s="29">
        <f t="shared" si="15"/>
        <v>3765.4324880580434</v>
      </c>
      <c r="T21" s="30"/>
      <c r="U21" s="34">
        <f t="shared" si="8"/>
        <v>3.4371643394199784E-2</v>
      </c>
      <c r="V21" s="35">
        <f t="shared" si="9"/>
        <v>3.5664790065942996E-2</v>
      </c>
      <c r="W21" s="35">
        <f t="shared" si="16"/>
        <v>3.4899567200303995E-2</v>
      </c>
      <c r="X21" s="36"/>
    </row>
    <row r="22" spans="1:24">
      <c r="A22" s="17">
        <f t="shared" si="17"/>
        <v>2013</v>
      </c>
      <c r="B22" s="17">
        <f t="shared" si="18"/>
        <v>3</v>
      </c>
      <c r="C22" s="56">
        <v>933</v>
      </c>
      <c r="D22" s="46">
        <v>30</v>
      </c>
      <c r="E22" s="58">
        <v>147148</v>
      </c>
      <c r="F22" s="43">
        <f t="shared" si="10"/>
        <v>3.215434083601286E-2</v>
      </c>
      <c r="G22" s="57">
        <f t="shared" si="11"/>
        <v>4904.9333333333334</v>
      </c>
      <c r="H22" s="59">
        <f t="shared" si="12"/>
        <v>157.71489817792067</v>
      </c>
      <c r="I22" s="51"/>
      <c r="J22" s="55"/>
      <c r="K22" s="22">
        <f t="shared" si="3"/>
        <v>15</v>
      </c>
      <c r="L22" s="23" t="str">
        <f t="shared" si="4"/>
        <v>2013-3</v>
      </c>
      <c r="M22" s="28">
        <f t="shared" si="13"/>
        <v>157.71489817792067</v>
      </c>
      <c r="N22" s="29">
        <f t="shared" si="5"/>
        <v>137.16138637532427</v>
      </c>
      <c r="O22" s="29">
        <f t="shared" si="14"/>
        <v>134.10041875599967</v>
      </c>
      <c r="P22" s="30">
        <f t="shared" ref="P22:P27" si="19">GROWTH($M$22:$M$27,$K$22:$K$27,$K22)</f>
        <v>144.30740283094772</v>
      </c>
      <c r="Q22" s="28">
        <f t="shared" si="6"/>
        <v>4904.9333333333334</v>
      </c>
      <c r="R22" s="29">
        <f t="shared" si="7"/>
        <v>3862.180077531164</v>
      </c>
      <c r="S22" s="29">
        <f t="shared" si="15"/>
        <v>3819.8758825029922</v>
      </c>
      <c r="T22" s="30">
        <f t="shared" ref="T22:T27" si="20">GROWTH($Q$22:$Q$27,$K$22:$K$27,$K22)</f>
        <v>4187.6599262621294</v>
      </c>
      <c r="U22" s="34">
        <f t="shared" si="8"/>
        <v>3.215434083601286E-2</v>
      </c>
      <c r="V22" s="35">
        <f t="shared" si="9"/>
        <v>3.5513980089453182E-2</v>
      </c>
      <c r="W22" s="35">
        <f t="shared" si="16"/>
        <v>3.5105962308945367E-2</v>
      </c>
      <c r="X22" s="36">
        <f t="shared" ref="X22:X27" si="21">GROWTH($U$22:$U$27,$K$22:$K$27,$K22)</f>
        <v>3.446015325312124E-2</v>
      </c>
    </row>
    <row r="23" spans="1:24">
      <c r="A23" s="17">
        <f t="shared" si="17"/>
        <v>2013</v>
      </c>
      <c r="B23" s="17">
        <f t="shared" si="18"/>
        <v>4</v>
      </c>
      <c r="C23" s="56">
        <v>934</v>
      </c>
      <c r="D23" s="46">
        <v>40</v>
      </c>
      <c r="E23" s="58">
        <v>147390</v>
      </c>
      <c r="F23" s="43">
        <f t="shared" si="10"/>
        <v>4.2826552462526764E-2</v>
      </c>
      <c r="G23" s="57">
        <f t="shared" si="11"/>
        <v>3684.75</v>
      </c>
      <c r="H23" s="59">
        <f t="shared" si="12"/>
        <v>157.80513918629549</v>
      </c>
      <c r="I23" s="51"/>
      <c r="J23" s="55"/>
      <c r="K23" s="22">
        <f t="shared" si="3"/>
        <v>16</v>
      </c>
      <c r="L23" s="23" t="str">
        <f t="shared" si="4"/>
        <v>2013-4</v>
      </c>
      <c r="M23" s="28">
        <f t="shared" si="13"/>
        <v>157.80513918629549</v>
      </c>
      <c r="N23" s="29">
        <f t="shared" si="5"/>
        <v>138.17176816021717</v>
      </c>
      <c r="O23" s="29">
        <f t="shared" si="14"/>
        <v>136.84387434691791</v>
      </c>
      <c r="P23" s="30">
        <f t="shared" si="19"/>
        <v>144.20879929061715</v>
      </c>
      <c r="Q23" s="28">
        <f t="shared" si="6"/>
        <v>3684.75</v>
      </c>
      <c r="R23" s="29">
        <f t="shared" si="7"/>
        <v>3907.1518787719597</v>
      </c>
      <c r="S23" s="29">
        <f t="shared" si="15"/>
        <v>3875.1064596176852</v>
      </c>
      <c r="T23" s="30">
        <f t="shared" si="20"/>
        <v>4135.0933030194574</v>
      </c>
      <c r="U23" s="34">
        <f t="shared" si="8"/>
        <v>4.2826552462526764E-2</v>
      </c>
      <c r="V23" s="35">
        <f t="shared" si="9"/>
        <v>3.5363807818918361E-2</v>
      </c>
      <c r="W23" s="35">
        <f t="shared" si="16"/>
        <v>3.5313578032748719E-2</v>
      </c>
      <c r="X23" s="36">
        <f t="shared" si="21"/>
        <v>3.4874376156232095E-2</v>
      </c>
    </row>
    <row r="24" spans="1:24">
      <c r="A24" s="17">
        <f>MAX('LR Indication'!$A$8:$A$13)</f>
        <v>2014</v>
      </c>
      <c r="B24" s="17">
        <f t="shared" ref="B24:B26" si="22">B25-1</f>
        <v>1</v>
      </c>
      <c r="C24" s="56">
        <v>938</v>
      </c>
      <c r="D24" s="46">
        <v>31</v>
      </c>
      <c r="E24" s="58">
        <v>125000</v>
      </c>
      <c r="F24" s="43">
        <f t="shared" si="10"/>
        <v>3.3049040511727079E-2</v>
      </c>
      <c r="G24" s="57">
        <f t="shared" si="11"/>
        <v>4032.2580645161293</v>
      </c>
      <c r="H24" s="59">
        <f t="shared" si="12"/>
        <v>133.26226012793177</v>
      </c>
      <c r="I24" s="51"/>
      <c r="J24" s="55"/>
      <c r="K24" s="22">
        <f t="shared" si="3"/>
        <v>17</v>
      </c>
      <c r="L24" s="23" t="str">
        <f t="shared" si="4"/>
        <v>2014-1</v>
      </c>
      <c r="M24" s="28">
        <f t="shared" si="13"/>
        <v>133.26226012793177</v>
      </c>
      <c r="N24" s="29">
        <f t="shared" si="5"/>
        <v>139.18959279311721</v>
      </c>
      <c r="O24" s="29">
        <f t="shared" si="14"/>
        <v>139.6434561501863</v>
      </c>
      <c r="P24" s="30">
        <f t="shared" si="19"/>
        <v>144.11026312491862</v>
      </c>
      <c r="Q24" s="28">
        <f t="shared" si="6"/>
        <v>4032.2580645161293</v>
      </c>
      <c r="R24" s="29">
        <f t="shared" si="7"/>
        <v>3952.6473383783004</v>
      </c>
      <c r="S24" s="29">
        <f t="shared" si="15"/>
        <v>3931.1356010685631</v>
      </c>
      <c r="T24" s="30">
        <f t="shared" si="20"/>
        <v>4083.1865351441738</v>
      </c>
      <c r="U24" s="34">
        <f t="shared" si="8"/>
        <v>3.3049040511727079E-2</v>
      </c>
      <c r="V24" s="35">
        <f t="shared" si="9"/>
        <v>3.5214270557773673E-2</v>
      </c>
      <c r="W24" s="35">
        <f t="shared" si="16"/>
        <v>3.5522421590399519E-2</v>
      </c>
      <c r="X24" s="36">
        <f t="shared" si="21"/>
        <v>3.5293578161211744E-2</v>
      </c>
    </row>
    <row r="25" spans="1:24">
      <c r="A25" s="17">
        <f>MAX('LR Indication'!$A$8:$A$13)</f>
        <v>2014</v>
      </c>
      <c r="B25" s="17">
        <f t="shared" si="22"/>
        <v>2</v>
      </c>
      <c r="C25" s="56">
        <v>944</v>
      </c>
      <c r="D25" s="46">
        <v>33</v>
      </c>
      <c r="E25" s="58">
        <v>97389</v>
      </c>
      <c r="F25" s="43">
        <f t="shared" si="10"/>
        <v>3.4957627118644065E-2</v>
      </c>
      <c r="G25" s="57">
        <f t="shared" si="11"/>
        <v>2951.181818181818</v>
      </c>
      <c r="H25" s="59">
        <f t="shared" si="12"/>
        <v>103.16631355932203</v>
      </c>
      <c r="I25" s="51"/>
      <c r="J25" s="55"/>
      <c r="K25" s="22">
        <f t="shared" si="3"/>
        <v>18</v>
      </c>
      <c r="L25" s="23" t="str">
        <f t="shared" si="4"/>
        <v>2014-2</v>
      </c>
      <c r="M25" s="28">
        <f t="shared" si="13"/>
        <v>103.16631355932203</v>
      </c>
      <c r="N25" s="29">
        <f t="shared" si="5"/>
        <v>140.214915100811</v>
      </c>
      <c r="O25" s="29">
        <f t="shared" si="14"/>
        <v>142.50031240808846</v>
      </c>
      <c r="P25" s="30">
        <f t="shared" si="19"/>
        <v>144.01179428781583</v>
      </c>
      <c r="Q25" s="28">
        <f t="shared" si="6"/>
        <v>2951.181818181818</v>
      </c>
      <c r="R25" s="29">
        <f t="shared" si="7"/>
        <v>3998.6725539063495</v>
      </c>
      <c r="S25" s="29">
        <f t="shared" si="15"/>
        <v>3987.9748530865795</v>
      </c>
      <c r="T25" s="30">
        <f t="shared" si="20"/>
        <v>4031.9313396407374</v>
      </c>
      <c r="U25" s="34">
        <f t="shared" si="8"/>
        <v>3.4957627118644065E-2</v>
      </c>
      <c r="V25" s="35">
        <f t="shared" si="9"/>
        <v>3.506536562085677E-2</v>
      </c>
      <c r="W25" s="35">
        <f t="shared" si="16"/>
        <v>3.5732500243274373E-2</v>
      </c>
      <c r="X25" s="36">
        <f t="shared" si="21"/>
        <v>3.571781911857843E-2</v>
      </c>
    </row>
    <row r="26" spans="1:24">
      <c r="A26" s="17">
        <f>MAX('LR Indication'!$A$8:$A$13)</f>
        <v>2014</v>
      </c>
      <c r="B26" s="17">
        <f t="shared" si="22"/>
        <v>3</v>
      </c>
      <c r="C26" s="56">
        <v>945</v>
      </c>
      <c r="D26" s="46">
        <v>27</v>
      </c>
      <c r="E26" s="58">
        <v>149892</v>
      </c>
      <c r="F26" s="43">
        <f t="shared" si="10"/>
        <v>2.8571428571428571E-2</v>
      </c>
      <c r="G26" s="57">
        <f t="shared" si="11"/>
        <v>5551.5555555555557</v>
      </c>
      <c r="H26" s="59">
        <f t="shared" si="12"/>
        <v>158.61587301587301</v>
      </c>
      <c r="I26" s="51"/>
      <c r="J26" s="55"/>
      <c r="K26" s="22">
        <f t="shared" si="3"/>
        <v>19</v>
      </c>
      <c r="L26" s="23" t="str">
        <f t="shared" si="4"/>
        <v>2014-3</v>
      </c>
      <c r="M26" s="28">
        <f t="shared" si="13"/>
        <v>158.61587301587301</v>
      </c>
      <c r="N26" s="29">
        <f t="shared" si="5"/>
        <v>141.24779031395954</v>
      </c>
      <c r="O26" s="29">
        <f t="shared" si="14"/>
        <v>145.41561485389889</v>
      </c>
      <c r="P26" s="30">
        <f t="shared" si="19"/>
        <v>143.91339273330397</v>
      </c>
      <c r="Q26" s="28">
        <f t="shared" si="6"/>
        <v>5551.5555555555557</v>
      </c>
      <c r="R26" s="29">
        <f t="shared" si="7"/>
        <v>4045.2336939131224</v>
      </c>
      <c r="S26" s="29">
        <f t="shared" si="15"/>
        <v>4045.6359288465933</v>
      </c>
      <c r="T26" s="30">
        <f t="shared" si="20"/>
        <v>3981.3195374879306</v>
      </c>
      <c r="U26" s="34">
        <f t="shared" si="8"/>
        <v>2.8571428571428571E-2</v>
      </c>
      <c r="V26" s="35">
        <f t="shared" si="9"/>
        <v>3.4917090334359621E-2</v>
      </c>
      <c r="W26" s="35">
        <f t="shared" si="16"/>
        <v>3.594382129569345E-2</v>
      </c>
      <c r="X26" s="36">
        <f t="shared" si="21"/>
        <v>3.6147159598274234E-2</v>
      </c>
    </row>
    <row r="27" spans="1:24">
      <c r="A27" s="17">
        <f>MAX('LR Indication'!$A$8:$A$13)</f>
        <v>2014</v>
      </c>
      <c r="B27" s="17">
        <v>4</v>
      </c>
      <c r="C27" s="56">
        <v>953</v>
      </c>
      <c r="D27" s="46">
        <v>42</v>
      </c>
      <c r="E27" s="58">
        <v>156959</v>
      </c>
      <c r="F27" s="43">
        <f t="shared" si="10"/>
        <v>4.4071353620146907E-2</v>
      </c>
      <c r="G27" s="57">
        <f t="shared" si="11"/>
        <v>3737.1190476190477</v>
      </c>
      <c r="H27" s="59">
        <f t="shared" si="12"/>
        <v>164.69989506820568</v>
      </c>
      <c r="I27" s="51"/>
      <c r="J27" s="55"/>
      <c r="K27" s="24">
        <f t="shared" si="3"/>
        <v>20</v>
      </c>
      <c r="L27" s="25" t="str">
        <f t="shared" si="4"/>
        <v>2014-4</v>
      </c>
      <c r="M27" s="31">
        <f t="shared" si="13"/>
        <v>164.69989506820568</v>
      </c>
      <c r="N27" s="32">
        <f t="shared" si="5"/>
        <v>142.28827407007347</v>
      </c>
      <c r="O27" s="32">
        <f t="shared" si="14"/>
        <v>148.39055919246678</v>
      </c>
      <c r="P27" s="33">
        <f t="shared" si="19"/>
        <v>143.81505841540962</v>
      </c>
      <c r="Q27" s="31">
        <f t="shared" si="6"/>
        <v>3737.1190476190477</v>
      </c>
      <c r="R27" s="32">
        <f t="shared" si="7"/>
        <v>4092.3369987832361</v>
      </c>
      <c r="S27" s="32">
        <f t="shared" si="15"/>
        <v>4104.1307108811661</v>
      </c>
      <c r="T27" s="33">
        <f t="shared" si="20"/>
        <v>3931.3430523336983</v>
      </c>
      <c r="U27" s="37">
        <f t="shared" si="8"/>
        <v>4.4071353620146907E-2</v>
      </c>
      <c r="V27" s="38">
        <f t="shared" si="9"/>
        <v>3.4769442035780515E-2</v>
      </c>
      <c r="W27" s="38">
        <f t="shared" si="16"/>
        <v>3.6156392095174489E-2</v>
      </c>
      <c r="X27" s="39">
        <f t="shared" si="21"/>
        <v>3.6581660898312773E-2</v>
      </c>
    </row>
    <row r="28" spans="1:24">
      <c r="M28" s="8"/>
      <c r="N28" s="8"/>
      <c r="O28" s="8"/>
      <c r="P28" s="8"/>
    </row>
    <row r="29" spans="1:24">
      <c r="F29" s="9" t="s">
        <v>13</v>
      </c>
      <c r="G29" s="16"/>
      <c r="H29" s="16"/>
      <c r="M29" s="8"/>
      <c r="N29" s="8"/>
      <c r="O29" s="8"/>
      <c r="P29" s="8"/>
    </row>
    <row r="30" spans="1:24" ht="28.8">
      <c r="E30" s="9"/>
      <c r="F30" s="4" t="s">
        <v>34</v>
      </c>
      <c r="G30" s="4" t="s">
        <v>35</v>
      </c>
      <c r="H30" s="4" t="s">
        <v>36</v>
      </c>
      <c r="M30" s="8"/>
      <c r="N30" s="8"/>
      <c r="O30" s="8"/>
      <c r="P30" s="8"/>
    </row>
    <row r="31" spans="1:24">
      <c r="E31" t="s">
        <v>14</v>
      </c>
      <c r="F31" s="42">
        <f>LOGEST(F$8:F$27)^4-1</f>
        <v>-1.6807177162067144E-2</v>
      </c>
      <c r="G31" s="42">
        <f>LOGEST(G$8:G$27)^4-1</f>
        <v>4.7396447785255535E-2</v>
      </c>
      <c r="H31" s="42">
        <f>LOGEST(H$8:H$27)^4-1</f>
        <v>2.9792670128409249E-2</v>
      </c>
      <c r="J31" s="6"/>
    </row>
    <row r="32" spans="1:24">
      <c r="E32" t="s">
        <v>15</v>
      </c>
      <c r="F32" s="42">
        <f>LOGEST(F$12:F$27)^4-1</f>
        <v>-1.6847071125880575E-3</v>
      </c>
      <c r="G32" s="42">
        <f>LOGEST(G$12:G$27)^4-1</f>
        <v>2.9138259167820202E-2</v>
      </c>
      <c r="H32" s="42">
        <f>LOGEST(H$12:H$27)^4-1</f>
        <v>2.7404462622763859E-2</v>
      </c>
      <c r="J32" s="6"/>
    </row>
    <row r="33" spans="1:10">
      <c r="E33" t="s">
        <v>16</v>
      </c>
      <c r="F33" s="42">
        <f>LOGEST(F$16:F$27)^4-1</f>
        <v>2.3866572275518694E-2</v>
      </c>
      <c r="G33" s="42">
        <f>LOGEST(G$16:G$27)^4-1</f>
        <v>5.9101408864538518E-2</v>
      </c>
      <c r="H33" s="42">
        <f>LOGEST(H$16:H$27)^4-1</f>
        <v>8.4378529186308393E-2</v>
      </c>
      <c r="J33" s="6"/>
    </row>
    <row r="34" spans="1:10">
      <c r="E34" t="s">
        <v>17</v>
      </c>
      <c r="F34" s="42">
        <f>LOGEST(F$20:F$27)^4-1</f>
        <v>6.0659163341602262E-2</v>
      </c>
      <c r="G34" s="42">
        <f>LOGEST(G$20:G$27)^4-1</f>
        <v>1.3088468400187514E-2</v>
      </c>
      <c r="H34" s="42">
        <f>LOGEST(H$20:H$27)^4-1</f>
        <v>7.4541567284368115E-2</v>
      </c>
      <c r="J34" s="6"/>
    </row>
    <row r="35" spans="1:10">
      <c r="E35" t="s">
        <v>18</v>
      </c>
      <c r="F35" s="42">
        <f>LOGEST(F$22:F$27)^4-1</f>
        <v>4.8955276918282609E-2</v>
      </c>
      <c r="G35" s="42">
        <f>LOGEST(G$22:G$27)^4-1</f>
        <v>-4.9273434903386648E-2</v>
      </c>
      <c r="H35" s="42">
        <f>LOGEST(H$22:H$27)^4-1</f>
        <v>-2.7303526355147989E-3</v>
      </c>
      <c r="J35" s="6"/>
    </row>
    <row r="36" spans="1:10">
      <c r="E36" t="s">
        <v>19</v>
      </c>
      <c r="F36" s="42">
        <f>LOGEST(F$24:F$27)^4-1</f>
        <v>0.30302589101502408</v>
      </c>
      <c r="G36" s="42">
        <f>LOGEST(G$24:G$27)^4-1</f>
        <v>0.17531377358847466</v>
      </c>
      <c r="H36" s="42">
        <f>LOGEST(H$24:H$27)^4-1</f>
        <v>0.53146427705235277</v>
      </c>
      <c r="J36" s="6"/>
    </row>
    <row r="38" spans="1:10">
      <c r="E38" t="s">
        <v>37</v>
      </c>
    </row>
    <row r="39" spans="1:10">
      <c r="E39" t="s">
        <v>38</v>
      </c>
      <c r="F39" s="50"/>
      <c r="G39" s="50"/>
      <c r="H39" s="42">
        <f t="shared" ref="H39:H40" si="23">(1+F39)*(1+G39)-1</f>
        <v>0</v>
      </c>
    </row>
    <row r="40" spans="1:10">
      <c r="E40" t="s">
        <v>39</v>
      </c>
      <c r="F40" s="50"/>
      <c r="G40" s="50"/>
      <c r="H40" s="42">
        <f t="shared" si="23"/>
        <v>0</v>
      </c>
    </row>
    <row r="42" spans="1:10">
      <c r="A42" s="14">
        <v>1</v>
      </c>
      <c r="B42" t="s">
        <v>111</v>
      </c>
    </row>
    <row r="43" spans="1:10">
      <c r="A43" s="14">
        <f>A42+1</f>
        <v>2</v>
      </c>
      <c r="B43" t="s">
        <v>62</v>
      </c>
    </row>
    <row r="44" spans="1:10">
      <c r="A44" s="14">
        <f>A43+1</f>
        <v>3</v>
      </c>
      <c r="B44" t="s">
        <v>89</v>
      </c>
    </row>
    <row r="45" spans="1:10">
      <c r="A45" s="14">
        <f>A44+1</f>
        <v>4</v>
      </c>
      <c r="B45" s="15" t="s">
        <v>63</v>
      </c>
    </row>
    <row r="46" spans="1:10">
      <c r="A46" s="14">
        <f>A45+1</f>
        <v>5</v>
      </c>
      <c r="B46" s="15" t="s">
        <v>56</v>
      </c>
    </row>
    <row r="47" spans="1:10">
      <c r="A47" s="14">
        <f>A46+1</f>
        <v>6</v>
      </c>
      <c r="B47" s="15" t="s">
        <v>64</v>
      </c>
    </row>
  </sheetData>
  <printOptions horizontalCentered="1"/>
  <pageMargins left="0.7" right="0.7" top="0.75" bottom="0.75" header="0.3" footer="0.3"/>
  <pageSetup scale="93" orientation="portrait" r:id="rId1"/>
  <headerFooter>
    <oddFooter>&amp;C© 2014 by the Casualty Actuarial Society. All rights reserved.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2:J40"/>
  <sheetViews>
    <sheetView showGridLines="0" zoomScaleNormal="100" workbookViewId="0"/>
  </sheetViews>
  <sheetFormatPr defaultRowHeight="14.4"/>
  <cols>
    <col min="3" max="3" width="5.33203125" bestFit="1" customWidth="1"/>
    <col min="4" max="4" width="6.88671875" bestFit="1" customWidth="1"/>
    <col min="5" max="5" width="10.109375" bestFit="1" customWidth="1"/>
    <col min="6" max="6" width="11.109375" bestFit="1" customWidth="1"/>
    <col min="7" max="7" width="12.109375" customWidth="1"/>
  </cols>
  <sheetData>
    <row r="2" spans="1:10">
      <c r="A2" s="16" t="str">
        <f>State</f>
        <v>University of California, Los Angeles (UCLA)</v>
      </c>
      <c r="B2" s="16"/>
      <c r="C2" s="16"/>
      <c r="D2" s="16"/>
      <c r="E2" s="16"/>
      <c r="F2" s="16"/>
      <c r="G2" s="16"/>
      <c r="H2" s="16"/>
      <c r="I2" s="16"/>
      <c r="J2" s="16"/>
    </row>
    <row r="3" spans="1:10">
      <c r="A3" s="16" t="str">
        <f>Company</f>
        <v>Self-Insured Auto Program</v>
      </c>
      <c r="B3" s="16"/>
      <c r="C3" s="16"/>
      <c r="D3" s="16"/>
      <c r="E3" s="16"/>
      <c r="F3" s="16"/>
      <c r="G3" s="16"/>
      <c r="H3" s="16"/>
      <c r="I3" s="16"/>
      <c r="J3" s="16"/>
    </row>
    <row r="4" spans="1:10">
      <c r="A4" s="16" t="str">
        <f>LOB</f>
        <v>Total Commercial Auto</v>
      </c>
      <c r="B4" s="16"/>
      <c r="C4" s="16"/>
      <c r="D4" s="16"/>
      <c r="E4" s="16"/>
      <c r="F4" s="16"/>
      <c r="G4" s="16"/>
      <c r="H4" s="16"/>
      <c r="I4" s="16"/>
      <c r="J4" s="16"/>
    </row>
    <row r="6" spans="1:10">
      <c r="A6" s="16" t="s">
        <v>106</v>
      </c>
      <c r="B6" s="16"/>
      <c r="C6" s="16"/>
      <c r="D6" s="16"/>
      <c r="E6" s="16"/>
      <c r="F6" s="16"/>
      <c r="G6" s="16"/>
      <c r="H6" s="16"/>
      <c r="I6" s="16"/>
      <c r="J6" s="16"/>
    </row>
    <row r="7" spans="1:10">
      <c r="E7" s="4"/>
      <c r="F7" s="4"/>
      <c r="G7" s="4"/>
      <c r="H7" s="4"/>
    </row>
    <row r="8" spans="1:10">
      <c r="E8" s="4"/>
      <c r="F8" s="4"/>
      <c r="G8" s="4"/>
      <c r="H8" s="4"/>
    </row>
    <row r="9" spans="1:10">
      <c r="E9" s="4"/>
      <c r="F9" s="4"/>
      <c r="G9" s="4"/>
      <c r="H9" s="4"/>
    </row>
    <row r="10" spans="1:10">
      <c r="E10" s="4"/>
      <c r="F10" s="4"/>
      <c r="G10" s="4"/>
      <c r="H10" s="4"/>
    </row>
    <row r="11" spans="1:10">
      <c r="E11" s="4"/>
      <c r="F11" s="4"/>
      <c r="G11" s="4"/>
      <c r="H11" s="4"/>
    </row>
    <row r="12" spans="1:10">
      <c r="E12" s="4"/>
      <c r="F12" s="4"/>
      <c r="G12" s="4"/>
      <c r="H12" s="4"/>
    </row>
    <row r="13" spans="1:10">
      <c r="E13" s="4"/>
      <c r="F13" s="4"/>
      <c r="G13" s="4"/>
      <c r="H13" s="4"/>
    </row>
    <row r="14" spans="1:10">
      <c r="E14" s="4"/>
      <c r="F14" s="4"/>
      <c r="G14" s="4"/>
      <c r="H14" s="4"/>
    </row>
    <row r="15" spans="1:10">
      <c r="E15" s="4"/>
      <c r="F15" s="4"/>
      <c r="G15" s="4"/>
      <c r="H15" s="4"/>
    </row>
    <row r="16" spans="1:10">
      <c r="E16" s="4"/>
      <c r="F16" s="4"/>
      <c r="G16" s="4"/>
      <c r="H16" s="4"/>
    </row>
    <row r="17" spans="3:8">
      <c r="E17" s="4"/>
      <c r="F17" s="4"/>
      <c r="G17" s="4"/>
      <c r="H17" s="4"/>
    </row>
    <row r="18" spans="3:8">
      <c r="E18" s="4"/>
      <c r="F18" s="4"/>
      <c r="G18" s="4"/>
      <c r="H18" s="4"/>
    </row>
    <row r="19" spans="3:8">
      <c r="E19" s="4"/>
      <c r="F19" s="4"/>
      <c r="G19" s="4"/>
      <c r="H19" s="4"/>
    </row>
    <row r="20" spans="3:8">
      <c r="E20" s="4"/>
      <c r="F20" s="4"/>
      <c r="G20" s="4"/>
      <c r="H20" s="4"/>
    </row>
    <row r="21" spans="3:8">
      <c r="E21" s="4"/>
      <c r="F21" s="4"/>
      <c r="G21" s="4"/>
      <c r="H21" s="4"/>
    </row>
    <row r="22" spans="3:8">
      <c r="E22" s="4"/>
      <c r="F22" s="4"/>
      <c r="G22" s="4"/>
      <c r="H22" s="4"/>
    </row>
    <row r="23" spans="3:8">
      <c r="E23" s="4"/>
      <c r="F23" s="4"/>
      <c r="G23" s="4"/>
      <c r="H23" s="4"/>
    </row>
    <row r="24" spans="3:8">
      <c r="E24" s="4"/>
      <c r="F24" s="4"/>
      <c r="G24" s="4"/>
      <c r="H24" s="4"/>
    </row>
    <row r="25" spans="3:8">
      <c r="E25" s="4"/>
      <c r="F25" s="4"/>
      <c r="G25" s="4"/>
      <c r="H25" s="4"/>
    </row>
    <row r="26" spans="3:8">
      <c r="C26" s="9" t="s">
        <v>13</v>
      </c>
      <c r="D26" s="9"/>
      <c r="E26" s="4"/>
      <c r="G26" s="19" t="s">
        <v>37</v>
      </c>
      <c r="H26" s="4"/>
    </row>
    <row r="27" spans="3:8">
      <c r="C27" t="s">
        <v>14</v>
      </c>
      <c r="D27" s="6">
        <f>'Loss Trend - 1'!F31</f>
        <v>-1.6807177162067144E-2</v>
      </c>
      <c r="E27" s="4"/>
      <c r="F27" t="s">
        <v>38</v>
      </c>
      <c r="G27" s="6">
        <f>'Loss Trend - 1'!F39</f>
        <v>0</v>
      </c>
      <c r="H27" s="4"/>
    </row>
    <row r="28" spans="3:8">
      <c r="C28" t="s">
        <v>15</v>
      </c>
      <c r="D28" s="6">
        <f>'Loss Trend - 1'!F33</f>
        <v>2.3866572275518694E-2</v>
      </c>
      <c r="E28" s="4"/>
      <c r="F28" s="6" t="s">
        <v>39</v>
      </c>
      <c r="G28" s="6">
        <f>'Loss Trend - 1'!F40</f>
        <v>0</v>
      </c>
      <c r="H28" s="4"/>
    </row>
    <row r="29" spans="3:8">
      <c r="C29" t="s">
        <v>16</v>
      </c>
      <c r="D29" s="6">
        <f>'Loss Trend - 1'!F35</f>
        <v>4.8955276918282609E-2</v>
      </c>
      <c r="E29" s="4"/>
      <c r="F29" s="6"/>
      <c r="G29" s="4"/>
      <c r="H29" s="4"/>
    </row>
    <row r="30" spans="3:8">
      <c r="E30" s="4"/>
      <c r="F30" s="4"/>
      <c r="G30" s="4"/>
      <c r="H30" s="4"/>
    </row>
    <row r="31" spans="3:8">
      <c r="E31" s="4"/>
      <c r="F31" s="4"/>
      <c r="G31" s="4"/>
      <c r="H31" s="4"/>
    </row>
    <row r="32" spans="3:8">
      <c r="E32" s="4"/>
      <c r="F32" s="4"/>
      <c r="G32" s="4"/>
      <c r="H32" s="4"/>
    </row>
    <row r="33" spans="5:8">
      <c r="E33" s="4"/>
      <c r="F33" s="4"/>
      <c r="G33" s="4"/>
      <c r="H33" s="4"/>
    </row>
    <row r="34" spans="5:8">
      <c r="E34" s="4"/>
      <c r="F34" s="4"/>
      <c r="G34" s="4"/>
      <c r="H34" s="4"/>
    </row>
    <row r="35" spans="5:8">
      <c r="E35" s="4"/>
      <c r="F35" s="4"/>
      <c r="G35" s="4"/>
      <c r="H35" s="4"/>
    </row>
    <row r="36" spans="5:8">
      <c r="E36" s="4"/>
      <c r="F36" s="4"/>
      <c r="G36" s="4"/>
      <c r="H36" s="4"/>
    </row>
    <row r="37" spans="5:8">
      <c r="E37" s="4"/>
      <c r="F37" s="4"/>
      <c r="G37" s="4"/>
      <c r="H37" s="4"/>
    </row>
    <row r="38" spans="5:8">
      <c r="E38" s="4"/>
      <c r="F38" s="4"/>
      <c r="G38" s="4"/>
      <c r="H38" s="4"/>
    </row>
    <row r="39" spans="5:8">
      <c r="E39" s="4"/>
      <c r="F39" s="4"/>
      <c r="G39" s="4"/>
      <c r="H39" s="4"/>
    </row>
    <row r="40" spans="5:8">
      <c r="E40" s="4"/>
      <c r="F40" s="4"/>
      <c r="G40" s="4"/>
      <c r="H40" s="4"/>
    </row>
  </sheetData>
  <printOptions horizontalCentered="1"/>
  <pageMargins left="0.7" right="0.7" top="0.75" bottom="0.75" header="0.3" footer="0.3"/>
  <pageSetup orientation="landscape" r:id="rId1"/>
  <headerFooter>
    <oddFooter>&amp;C© 2014 by the Casualty Actuarial Society. All rights reserved.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2:J40"/>
  <sheetViews>
    <sheetView showGridLines="0" zoomScaleNormal="100" workbookViewId="0"/>
  </sheetViews>
  <sheetFormatPr defaultRowHeight="14.4"/>
  <cols>
    <col min="3" max="3" width="5.33203125" bestFit="1" customWidth="1"/>
    <col min="4" max="4" width="6.88671875" bestFit="1" customWidth="1"/>
    <col min="5" max="5" width="10.109375" bestFit="1" customWidth="1"/>
    <col min="6" max="6" width="11.109375" bestFit="1" customWidth="1"/>
    <col min="7" max="7" width="12.109375" customWidth="1"/>
  </cols>
  <sheetData>
    <row r="2" spans="1:10">
      <c r="A2" s="16" t="str">
        <f>State</f>
        <v>University of California, Los Angeles (UCLA)</v>
      </c>
      <c r="B2" s="16"/>
      <c r="C2" s="16"/>
      <c r="D2" s="16"/>
      <c r="E2" s="16"/>
      <c r="F2" s="16"/>
      <c r="G2" s="16"/>
      <c r="H2" s="16"/>
      <c r="I2" s="16"/>
      <c r="J2" s="16"/>
    </row>
    <row r="3" spans="1:10">
      <c r="A3" s="16" t="str">
        <f>Company</f>
        <v>Self-Insured Auto Program</v>
      </c>
      <c r="B3" s="16"/>
      <c r="C3" s="16"/>
      <c r="D3" s="16"/>
      <c r="E3" s="16"/>
      <c r="F3" s="16"/>
      <c r="G3" s="16"/>
      <c r="H3" s="16"/>
      <c r="I3" s="16"/>
      <c r="J3" s="16"/>
    </row>
    <row r="4" spans="1:10">
      <c r="A4" s="16" t="str">
        <f>LOB</f>
        <v>Total Commercial Auto</v>
      </c>
      <c r="B4" s="16"/>
      <c r="C4" s="16"/>
      <c r="D4" s="16"/>
      <c r="E4" s="16"/>
      <c r="F4" s="16"/>
      <c r="G4" s="16"/>
      <c r="H4" s="16"/>
      <c r="I4" s="16"/>
      <c r="J4" s="16"/>
    </row>
    <row r="6" spans="1:10">
      <c r="A6" s="16" t="s">
        <v>107</v>
      </c>
      <c r="B6" s="16"/>
      <c r="C6" s="16"/>
      <c r="D6" s="16"/>
      <c r="E6" s="16"/>
      <c r="F6" s="16"/>
      <c r="G6" s="16"/>
      <c r="H6" s="16"/>
      <c r="I6" s="16"/>
      <c r="J6" s="16"/>
    </row>
    <row r="7" spans="1:10">
      <c r="E7" s="4"/>
      <c r="F7" s="4"/>
      <c r="G7" s="4"/>
      <c r="H7" s="4"/>
    </row>
    <row r="8" spans="1:10">
      <c r="E8" s="4"/>
      <c r="F8" s="4"/>
      <c r="G8" s="4"/>
      <c r="H8" s="4"/>
    </row>
    <row r="9" spans="1:10">
      <c r="E9" s="4"/>
      <c r="F9" s="4"/>
      <c r="G9" s="4"/>
      <c r="H9" s="4"/>
    </row>
    <row r="10" spans="1:10">
      <c r="E10" s="4"/>
      <c r="F10" s="4"/>
      <c r="G10" s="4"/>
      <c r="H10" s="4"/>
    </row>
    <row r="11" spans="1:10">
      <c r="E11" s="4"/>
      <c r="F11" s="4"/>
      <c r="G11" s="4"/>
      <c r="H11" s="4"/>
    </row>
    <row r="12" spans="1:10">
      <c r="E12" s="4"/>
      <c r="F12" s="4"/>
      <c r="G12" s="4"/>
      <c r="H12" s="4"/>
    </row>
    <row r="13" spans="1:10">
      <c r="E13" s="4"/>
      <c r="F13" s="4"/>
      <c r="G13" s="4"/>
      <c r="H13" s="4"/>
    </row>
    <row r="14" spans="1:10">
      <c r="E14" s="4"/>
      <c r="F14" s="4"/>
      <c r="G14" s="4"/>
      <c r="H14" s="4"/>
    </row>
    <row r="15" spans="1:10">
      <c r="E15" s="4"/>
      <c r="F15" s="4"/>
      <c r="G15" s="4"/>
      <c r="H15" s="4"/>
    </row>
    <row r="16" spans="1:10">
      <c r="E16" s="4"/>
      <c r="F16" s="4"/>
      <c r="G16" s="4"/>
      <c r="H16" s="4"/>
    </row>
    <row r="17" spans="3:8">
      <c r="E17" s="4"/>
      <c r="F17" s="4"/>
      <c r="G17" s="4"/>
      <c r="H17" s="4"/>
    </row>
    <row r="18" spans="3:8">
      <c r="E18" s="4"/>
      <c r="F18" s="4"/>
      <c r="G18" s="4"/>
      <c r="H18" s="4"/>
    </row>
    <row r="19" spans="3:8">
      <c r="E19" s="4"/>
      <c r="F19" s="4"/>
      <c r="G19" s="4"/>
      <c r="H19" s="4"/>
    </row>
    <row r="20" spans="3:8">
      <c r="E20" s="4"/>
      <c r="F20" s="4"/>
      <c r="G20" s="4"/>
      <c r="H20" s="4"/>
    </row>
    <row r="21" spans="3:8">
      <c r="E21" s="4"/>
      <c r="F21" s="4"/>
      <c r="G21" s="4"/>
      <c r="H21" s="4"/>
    </row>
    <row r="22" spans="3:8">
      <c r="E22" s="4"/>
      <c r="F22" s="4"/>
      <c r="G22" s="4"/>
      <c r="H22" s="4"/>
    </row>
    <row r="23" spans="3:8">
      <c r="E23" s="4"/>
      <c r="F23" s="4"/>
      <c r="G23" s="4"/>
      <c r="H23" s="4"/>
    </row>
    <row r="24" spans="3:8">
      <c r="E24" s="4"/>
      <c r="F24" s="4"/>
      <c r="G24" s="4"/>
      <c r="H24" s="4"/>
    </row>
    <row r="25" spans="3:8">
      <c r="E25" s="4"/>
      <c r="F25" s="4"/>
      <c r="G25" s="4"/>
      <c r="H25" s="4"/>
    </row>
    <row r="26" spans="3:8">
      <c r="C26" s="9" t="str">
        <f>'Loss Trend - 2'!C26</f>
        <v>Exponential Trend</v>
      </c>
      <c r="D26" s="9"/>
      <c r="E26" s="4"/>
      <c r="G26" s="19" t="s">
        <v>37</v>
      </c>
      <c r="H26" s="4"/>
    </row>
    <row r="27" spans="3:8">
      <c r="C27" t="str">
        <f>'Loss Trend - 2'!C27</f>
        <v>20 pt</v>
      </c>
      <c r="D27" s="6">
        <f>'Loss Trend - 1'!G31</f>
        <v>4.7396447785255535E-2</v>
      </c>
      <c r="E27" s="4"/>
      <c r="F27" t="s">
        <v>38</v>
      </c>
      <c r="G27" s="6">
        <f>'Loss Trend - 1'!G39</f>
        <v>0</v>
      </c>
      <c r="H27" s="4"/>
    </row>
    <row r="28" spans="3:8">
      <c r="C28" t="str">
        <f>'Loss Trend - 2'!C28</f>
        <v>16 pt</v>
      </c>
      <c r="D28" s="6">
        <f>'Loss Trend - 1'!G33</f>
        <v>5.9101408864538518E-2</v>
      </c>
      <c r="E28" s="4"/>
      <c r="F28" s="6" t="s">
        <v>39</v>
      </c>
      <c r="G28" s="6">
        <f>'Loss Trend - 1'!G40</f>
        <v>0</v>
      </c>
      <c r="H28" s="4"/>
    </row>
    <row r="29" spans="3:8">
      <c r="C29" t="str">
        <f>'Loss Trend - 2'!C29</f>
        <v>12 pt</v>
      </c>
      <c r="D29" s="6">
        <f>'Loss Trend - 1'!G35</f>
        <v>-4.9273434903386648E-2</v>
      </c>
      <c r="E29" s="4"/>
      <c r="F29" s="6"/>
      <c r="G29" s="4"/>
      <c r="H29" s="4"/>
    </row>
    <row r="30" spans="3:8">
      <c r="E30" s="4"/>
      <c r="F30" s="4"/>
      <c r="G30" s="4"/>
      <c r="H30" s="4"/>
    </row>
    <row r="31" spans="3:8">
      <c r="E31" s="4"/>
      <c r="F31" s="4"/>
      <c r="G31" s="4"/>
      <c r="H31" s="4"/>
    </row>
    <row r="32" spans="3:8">
      <c r="E32" s="4"/>
      <c r="F32" s="4"/>
      <c r="G32" s="4"/>
      <c r="H32" s="4"/>
    </row>
    <row r="33" spans="5:8">
      <c r="E33" s="4"/>
      <c r="F33" s="4"/>
      <c r="G33" s="4"/>
      <c r="H33" s="4"/>
    </row>
    <row r="34" spans="5:8">
      <c r="E34" s="4"/>
      <c r="F34" s="4"/>
      <c r="G34" s="4"/>
      <c r="H34" s="4"/>
    </row>
    <row r="35" spans="5:8">
      <c r="E35" s="4"/>
      <c r="F35" s="4"/>
      <c r="G35" s="4"/>
      <c r="H35" s="4"/>
    </row>
    <row r="36" spans="5:8">
      <c r="E36" s="4"/>
      <c r="F36" s="4"/>
      <c r="G36" s="4"/>
      <c r="H36" s="4"/>
    </row>
    <row r="37" spans="5:8">
      <c r="E37" s="4"/>
      <c r="F37" s="4"/>
      <c r="G37" s="4"/>
      <c r="H37" s="4"/>
    </row>
    <row r="38" spans="5:8">
      <c r="E38" s="4"/>
      <c r="F38" s="4"/>
      <c r="G38" s="4"/>
      <c r="H38" s="4"/>
    </row>
    <row r="39" spans="5:8">
      <c r="E39" s="4"/>
      <c r="F39" s="4"/>
      <c r="G39" s="4"/>
      <c r="H39" s="4"/>
    </row>
    <row r="40" spans="5:8">
      <c r="E40" s="4"/>
      <c r="F40" s="4"/>
      <c r="G40" s="4"/>
      <c r="H40" s="4"/>
    </row>
  </sheetData>
  <printOptions horizontalCentered="1"/>
  <pageMargins left="0.7" right="0.7" top="0.75" bottom="0.75" header="0.3" footer="0.3"/>
  <pageSetup orientation="landscape" r:id="rId1"/>
  <headerFooter>
    <oddFooter>&amp;C© 2014 by the Casualty Actuarial Society. All rights reserved.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2:J40"/>
  <sheetViews>
    <sheetView showGridLines="0" zoomScaleNormal="100" workbookViewId="0"/>
  </sheetViews>
  <sheetFormatPr defaultRowHeight="14.4"/>
  <cols>
    <col min="3" max="3" width="5.33203125" bestFit="1" customWidth="1"/>
    <col min="4" max="4" width="6.88671875" bestFit="1" customWidth="1"/>
    <col min="5" max="5" width="10.109375" bestFit="1" customWidth="1"/>
    <col min="6" max="6" width="11.109375" bestFit="1" customWidth="1"/>
    <col min="7" max="7" width="12.109375" customWidth="1"/>
  </cols>
  <sheetData>
    <row r="2" spans="1:10">
      <c r="A2" s="16" t="str">
        <f>State</f>
        <v>University of California, Los Angeles (UCLA)</v>
      </c>
      <c r="B2" s="16"/>
      <c r="C2" s="16"/>
      <c r="D2" s="16"/>
      <c r="E2" s="16"/>
      <c r="F2" s="16"/>
      <c r="G2" s="16"/>
      <c r="H2" s="16"/>
      <c r="I2" s="16"/>
      <c r="J2" s="16"/>
    </row>
    <row r="3" spans="1:10">
      <c r="A3" s="16" t="str">
        <f>Company</f>
        <v>Self-Insured Auto Program</v>
      </c>
      <c r="B3" s="16"/>
      <c r="C3" s="16"/>
      <c r="D3" s="16"/>
      <c r="E3" s="16"/>
      <c r="F3" s="16"/>
      <c r="G3" s="16"/>
      <c r="H3" s="16"/>
      <c r="I3" s="16"/>
      <c r="J3" s="16"/>
    </row>
    <row r="4" spans="1:10">
      <c r="A4" s="16" t="str">
        <f>LOB</f>
        <v>Total Commercial Auto</v>
      </c>
      <c r="B4" s="16"/>
      <c r="C4" s="16"/>
      <c r="D4" s="16"/>
      <c r="E4" s="16"/>
      <c r="F4" s="16"/>
      <c r="G4" s="16"/>
      <c r="H4" s="16"/>
      <c r="I4" s="16"/>
      <c r="J4" s="16"/>
    </row>
    <row r="6" spans="1:10">
      <c r="A6" s="16" t="s">
        <v>108</v>
      </c>
      <c r="B6" s="16"/>
      <c r="C6" s="16"/>
      <c r="D6" s="16"/>
      <c r="E6" s="16"/>
      <c r="F6" s="16"/>
      <c r="G6" s="16"/>
      <c r="H6" s="16"/>
      <c r="I6" s="16"/>
      <c r="J6" s="16"/>
    </row>
    <row r="7" spans="1:10">
      <c r="E7" s="4"/>
      <c r="F7" s="4"/>
      <c r="G7" s="4"/>
      <c r="H7" s="4"/>
    </row>
    <row r="8" spans="1:10">
      <c r="E8" s="4"/>
      <c r="F8" s="4"/>
      <c r="G8" s="4"/>
      <c r="H8" s="4"/>
    </row>
    <row r="9" spans="1:10">
      <c r="E9" s="4"/>
      <c r="F9" s="4"/>
      <c r="G9" s="4"/>
      <c r="H9" s="4"/>
    </row>
    <row r="10" spans="1:10">
      <c r="E10" s="4"/>
      <c r="F10" s="4"/>
      <c r="G10" s="4"/>
      <c r="H10" s="4"/>
    </row>
    <row r="11" spans="1:10">
      <c r="E11" s="4"/>
      <c r="F11" s="4"/>
      <c r="G11" s="4"/>
      <c r="H11" s="4"/>
    </row>
    <row r="12" spans="1:10">
      <c r="E12" s="4"/>
      <c r="F12" s="4"/>
      <c r="G12" s="4"/>
      <c r="H12" s="4"/>
    </row>
    <row r="13" spans="1:10">
      <c r="E13" s="4"/>
      <c r="F13" s="4"/>
      <c r="G13" s="4"/>
      <c r="H13" s="4"/>
    </row>
    <row r="14" spans="1:10">
      <c r="E14" s="4"/>
      <c r="F14" s="4"/>
      <c r="G14" s="4"/>
      <c r="H14" s="4"/>
    </row>
    <row r="15" spans="1:10">
      <c r="E15" s="4"/>
      <c r="F15" s="4"/>
      <c r="G15" s="4"/>
      <c r="H15" s="4"/>
    </row>
    <row r="16" spans="1:10">
      <c r="E16" s="4"/>
      <c r="F16" s="4"/>
      <c r="G16" s="4"/>
      <c r="H16" s="4"/>
    </row>
    <row r="17" spans="3:8">
      <c r="E17" s="4"/>
      <c r="F17" s="4"/>
      <c r="G17" s="4"/>
      <c r="H17" s="4"/>
    </row>
    <row r="18" spans="3:8">
      <c r="E18" s="4"/>
      <c r="F18" s="4"/>
      <c r="G18" s="4"/>
      <c r="H18" s="4"/>
    </row>
    <row r="19" spans="3:8">
      <c r="E19" s="4"/>
      <c r="F19" s="4"/>
      <c r="G19" s="4"/>
      <c r="H19" s="4"/>
    </row>
    <row r="20" spans="3:8">
      <c r="E20" s="4"/>
      <c r="F20" s="4"/>
      <c r="G20" s="4"/>
      <c r="H20" s="4"/>
    </row>
    <row r="21" spans="3:8">
      <c r="E21" s="4"/>
      <c r="F21" s="4"/>
      <c r="G21" s="4"/>
      <c r="H21" s="4"/>
    </row>
    <row r="22" spans="3:8">
      <c r="E22" s="4"/>
      <c r="F22" s="4"/>
      <c r="G22" s="4"/>
      <c r="H22" s="4"/>
    </row>
    <row r="23" spans="3:8">
      <c r="E23" s="4"/>
      <c r="F23" s="4"/>
      <c r="G23" s="4"/>
      <c r="H23" s="4"/>
    </row>
    <row r="24" spans="3:8">
      <c r="E24" s="4"/>
      <c r="F24" s="4"/>
      <c r="G24" s="4"/>
      <c r="H24" s="4"/>
    </row>
    <row r="25" spans="3:8">
      <c r="E25" s="4"/>
      <c r="F25" s="4"/>
      <c r="G25" s="4"/>
      <c r="H25" s="4"/>
    </row>
    <row r="26" spans="3:8">
      <c r="C26" s="9" t="str">
        <f>'Loss Trend - 3'!C26</f>
        <v>Exponential Trend</v>
      </c>
      <c r="D26" s="9"/>
      <c r="E26" s="4"/>
      <c r="G26" s="19" t="s">
        <v>78</v>
      </c>
      <c r="H26" s="4"/>
    </row>
    <row r="27" spans="3:8">
      <c r="C27" t="str">
        <f>'Loss Trend - 3'!C27</f>
        <v>20 pt</v>
      </c>
      <c r="D27" s="6">
        <f>'Loss Trend - 1'!H31</f>
        <v>2.9792670128409249E-2</v>
      </c>
      <c r="E27" s="4"/>
      <c r="F27" t="s">
        <v>38</v>
      </c>
      <c r="G27" s="6">
        <f>'Loss Trend - 1'!H39</f>
        <v>0</v>
      </c>
      <c r="H27" s="4"/>
    </row>
    <row r="28" spans="3:8">
      <c r="C28" t="str">
        <f>'Loss Trend - 3'!C28</f>
        <v>16 pt</v>
      </c>
      <c r="D28" s="6">
        <f>'Loss Trend - 1'!H33</f>
        <v>8.4378529186308393E-2</v>
      </c>
      <c r="E28" s="4"/>
      <c r="F28" s="6" t="s">
        <v>39</v>
      </c>
      <c r="G28" s="6">
        <f>'Loss Trend - 1'!H40</f>
        <v>0</v>
      </c>
      <c r="H28" s="4"/>
    </row>
    <row r="29" spans="3:8">
      <c r="C29" t="str">
        <f>'Loss Trend - 3'!C29</f>
        <v>12 pt</v>
      </c>
      <c r="D29" s="6">
        <f>'Loss Trend - 1'!H35</f>
        <v>-2.7303526355147989E-3</v>
      </c>
      <c r="E29" s="4"/>
      <c r="F29" s="6" t="s">
        <v>79</v>
      </c>
      <c r="G29" s="4"/>
      <c r="H29" s="4"/>
    </row>
    <row r="30" spans="3:8">
      <c r="E30" s="4"/>
      <c r="F30" s="4"/>
      <c r="G30" s="4"/>
      <c r="H30" s="4"/>
    </row>
    <row r="31" spans="3:8">
      <c r="E31" s="4"/>
      <c r="F31" s="4"/>
      <c r="G31" s="4"/>
      <c r="H31" s="4"/>
    </row>
    <row r="32" spans="3:8">
      <c r="E32" s="4"/>
      <c r="F32" s="4"/>
      <c r="G32" s="4"/>
      <c r="H32" s="4"/>
    </row>
    <row r="33" spans="5:8">
      <c r="E33" s="4"/>
      <c r="F33" s="4"/>
      <c r="G33" s="4"/>
      <c r="H33" s="4"/>
    </row>
    <row r="34" spans="5:8">
      <c r="E34" s="4"/>
      <c r="F34" s="4"/>
      <c r="G34" s="4"/>
      <c r="H34" s="4"/>
    </row>
    <row r="35" spans="5:8">
      <c r="E35" s="4"/>
      <c r="F35" s="4"/>
      <c r="G35" s="4"/>
      <c r="H35" s="4"/>
    </row>
    <row r="36" spans="5:8">
      <c r="E36" s="4"/>
      <c r="F36" s="4"/>
      <c r="G36" s="4"/>
      <c r="H36" s="4"/>
    </row>
    <row r="37" spans="5:8">
      <c r="E37" s="4"/>
      <c r="F37" s="4"/>
      <c r="G37" s="4"/>
      <c r="H37" s="4"/>
    </row>
    <row r="38" spans="5:8">
      <c r="E38" s="4"/>
      <c r="F38" s="4"/>
      <c r="G38" s="4"/>
      <c r="H38" s="4"/>
    </row>
    <row r="39" spans="5:8">
      <c r="E39" s="4"/>
      <c r="F39" s="4"/>
      <c r="G39" s="4"/>
      <c r="H39" s="4"/>
    </row>
    <row r="40" spans="5:8">
      <c r="E40" s="4"/>
      <c r="F40" s="4"/>
      <c r="G40" s="4"/>
      <c r="H40" s="4"/>
    </row>
  </sheetData>
  <printOptions horizontalCentered="1"/>
  <pageMargins left="0.7" right="0.7" top="0.75" bottom="0.75" header="0.3" footer="0.3"/>
  <pageSetup orientation="landscape" r:id="rId1"/>
  <headerFooter>
    <oddFooter>&amp;C© 2014 by the Casualty Actuarial Society. All rights reserved.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2:L41"/>
  <sheetViews>
    <sheetView showGridLines="0" zoomScaleNormal="100" workbookViewId="0"/>
  </sheetViews>
  <sheetFormatPr defaultRowHeight="14.4"/>
  <cols>
    <col min="3" max="3" width="10.6640625" bestFit="1" customWidth="1"/>
    <col min="5" max="5" width="14.88671875" bestFit="1" customWidth="1"/>
    <col min="6" max="6" width="11.33203125" bestFit="1" customWidth="1"/>
  </cols>
  <sheetData>
    <row r="2" spans="1:8">
      <c r="A2" s="16" t="str">
        <f>State</f>
        <v>University of California, Los Angeles (UCLA)</v>
      </c>
      <c r="B2" s="16"/>
      <c r="C2" s="16"/>
      <c r="D2" s="16"/>
      <c r="E2" s="16"/>
      <c r="F2" s="16"/>
      <c r="G2" s="16"/>
      <c r="H2" s="16"/>
    </row>
    <row r="3" spans="1:8">
      <c r="A3" s="16" t="str">
        <f>Company</f>
        <v>Self-Insured Auto Program</v>
      </c>
      <c r="B3" s="16"/>
      <c r="C3" s="16"/>
      <c r="D3" s="16"/>
      <c r="E3" s="16"/>
      <c r="F3" s="16"/>
      <c r="G3" s="16"/>
      <c r="H3" s="16"/>
    </row>
    <row r="4" spans="1:8">
      <c r="A4" s="16" t="str">
        <f>LOB</f>
        <v>Total Commercial Auto</v>
      </c>
      <c r="B4" s="16"/>
      <c r="C4" s="16"/>
      <c r="D4" s="16"/>
      <c r="E4" s="16"/>
      <c r="F4" s="16"/>
      <c r="G4" s="16"/>
      <c r="H4" s="16"/>
    </row>
    <row r="6" spans="1:8">
      <c r="B6" s="14">
        <v>1</v>
      </c>
      <c r="C6" s="14">
        <f t="shared" ref="C6:H6" si="0">B6+1</f>
        <v>2</v>
      </c>
      <c r="D6" s="14">
        <f t="shared" si="0"/>
        <v>3</v>
      </c>
      <c r="E6" s="14">
        <f t="shared" si="0"/>
        <v>4</v>
      </c>
      <c r="F6" s="14">
        <f t="shared" si="0"/>
        <v>5</v>
      </c>
      <c r="G6" s="14">
        <f t="shared" si="0"/>
        <v>6</v>
      </c>
      <c r="H6" s="14">
        <f t="shared" si="0"/>
        <v>7</v>
      </c>
    </row>
    <row r="7" spans="1:8">
      <c r="A7" s="17"/>
      <c r="B7" s="17" t="s">
        <v>29</v>
      </c>
      <c r="C7" s="17" t="s">
        <v>38</v>
      </c>
      <c r="D7" s="17" t="s">
        <v>38</v>
      </c>
      <c r="E7" s="17" t="s">
        <v>29</v>
      </c>
      <c r="F7" s="17" t="s">
        <v>39</v>
      </c>
      <c r="G7" s="17" t="s">
        <v>39</v>
      </c>
      <c r="H7" s="17" t="s">
        <v>46</v>
      </c>
    </row>
    <row r="8" spans="1:8">
      <c r="A8" s="17" t="s">
        <v>40</v>
      </c>
      <c r="B8" s="17" t="s">
        <v>38</v>
      </c>
      <c r="C8" s="17" t="s">
        <v>42</v>
      </c>
      <c r="D8" s="17" t="s">
        <v>41</v>
      </c>
      <c r="E8" s="17" t="s">
        <v>39</v>
      </c>
      <c r="F8" s="17" t="s">
        <v>45</v>
      </c>
      <c r="G8" s="17" t="s">
        <v>41</v>
      </c>
      <c r="H8" s="17" t="s">
        <v>41</v>
      </c>
    </row>
    <row r="9" spans="1:8">
      <c r="A9" s="17" t="s">
        <v>31</v>
      </c>
      <c r="B9" s="17" t="s">
        <v>41</v>
      </c>
      <c r="C9" s="17" t="s">
        <v>43</v>
      </c>
      <c r="D9" s="17" t="s">
        <v>44</v>
      </c>
      <c r="E9" s="17" t="s">
        <v>41</v>
      </c>
      <c r="F9" s="17" t="s">
        <v>43</v>
      </c>
      <c r="G9" s="17" t="s">
        <v>44</v>
      </c>
      <c r="H9" s="17" t="s">
        <v>44</v>
      </c>
    </row>
    <row r="10" spans="1:8">
      <c r="A10" s="17">
        <f t="shared" ref="A10:A13" si="1">A11-1</f>
        <v>2010</v>
      </c>
      <c r="B10" s="42">
        <f>'Loss Trend - 1'!H39</f>
        <v>0</v>
      </c>
      <c r="C10" s="45">
        <f t="shared" ref="C10:C14" si="2">YEARFRAC(DATEVALUE("7/1/"&amp;A10),DATEVALUE("7/1/"&amp;$A$14))</f>
        <v>4</v>
      </c>
      <c r="D10" s="44">
        <f t="shared" ref="D10:D14" si="3">(1+B10)^C10</f>
        <v>1</v>
      </c>
      <c r="E10" s="42">
        <f>'Loss Trend - 1'!$H$40</f>
        <v>0</v>
      </c>
      <c r="F10" s="45">
        <f t="shared" ref="F10:F13" si="4">F11</f>
        <v>1</v>
      </c>
      <c r="G10" s="44">
        <f t="shared" ref="G10:G14" si="5">(1+E10)^F10</f>
        <v>1</v>
      </c>
      <c r="H10" s="44">
        <f t="shared" ref="H10:H14" si="6">D10*G10</f>
        <v>1</v>
      </c>
    </row>
    <row r="11" spans="1:8">
      <c r="A11" s="17">
        <f t="shared" si="1"/>
        <v>2011</v>
      </c>
      <c r="B11" s="42">
        <f t="shared" ref="B11:B14" si="7">B10</f>
        <v>0</v>
      </c>
      <c r="C11" s="45">
        <f t="shared" si="2"/>
        <v>3</v>
      </c>
      <c r="D11" s="44">
        <f t="shared" si="3"/>
        <v>1</v>
      </c>
      <c r="E11" s="42">
        <f>'Loss Trend - 1'!$H$40</f>
        <v>0</v>
      </c>
      <c r="F11" s="45">
        <f t="shared" si="4"/>
        <v>1</v>
      </c>
      <c r="G11" s="44">
        <f t="shared" si="5"/>
        <v>1</v>
      </c>
      <c r="H11" s="44">
        <f t="shared" si="6"/>
        <v>1</v>
      </c>
    </row>
    <row r="12" spans="1:8">
      <c r="A12" s="17">
        <f t="shared" si="1"/>
        <v>2012</v>
      </c>
      <c r="B12" s="42">
        <f t="shared" si="7"/>
        <v>0</v>
      </c>
      <c r="C12" s="45">
        <f t="shared" si="2"/>
        <v>2</v>
      </c>
      <c r="D12" s="44">
        <f t="shared" si="3"/>
        <v>1</v>
      </c>
      <c r="E12" s="42">
        <f>'Loss Trend - 1'!$H$40</f>
        <v>0</v>
      </c>
      <c r="F12" s="45">
        <f t="shared" si="4"/>
        <v>1</v>
      </c>
      <c r="G12" s="44">
        <f t="shared" si="5"/>
        <v>1</v>
      </c>
      <c r="H12" s="44">
        <f t="shared" si="6"/>
        <v>1</v>
      </c>
    </row>
    <row r="13" spans="1:8">
      <c r="A13" s="17">
        <f t="shared" si="1"/>
        <v>2013</v>
      </c>
      <c r="B13" s="42">
        <f t="shared" si="7"/>
        <v>0</v>
      </c>
      <c r="C13" s="45">
        <f t="shared" si="2"/>
        <v>1</v>
      </c>
      <c r="D13" s="44">
        <f t="shared" si="3"/>
        <v>1</v>
      </c>
      <c r="E13" s="42">
        <f>'Loss Trend - 1'!$H$40</f>
        <v>0</v>
      </c>
      <c r="F13" s="45">
        <f t="shared" si="4"/>
        <v>1</v>
      </c>
      <c r="G13" s="44">
        <f t="shared" si="5"/>
        <v>1</v>
      </c>
      <c r="H13" s="44">
        <f t="shared" si="6"/>
        <v>1</v>
      </c>
    </row>
    <row r="14" spans="1:8">
      <c r="A14" s="17">
        <f>LatestYear</f>
        <v>2014</v>
      </c>
      <c r="B14" s="42">
        <f t="shared" si="7"/>
        <v>0</v>
      </c>
      <c r="C14" s="45">
        <f t="shared" si="2"/>
        <v>0</v>
      </c>
      <c r="D14" s="44">
        <f t="shared" si="3"/>
        <v>1</v>
      </c>
      <c r="E14" s="42">
        <f>'Loss Trend - 1'!$H$40</f>
        <v>0</v>
      </c>
      <c r="F14" s="45">
        <f>YEARFRAC(DATEVALUE("7/1/"&amp;LatestYear),EDATE(EffDate,6))</f>
        <v>1</v>
      </c>
      <c r="G14" s="44">
        <f t="shared" si="5"/>
        <v>1</v>
      </c>
      <c r="H14" s="44">
        <f t="shared" si="6"/>
        <v>1</v>
      </c>
    </row>
    <row r="15" spans="1:8">
      <c r="C15" s="10"/>
      <c r="D15" s="10"/>
      <c r="E15" s="5"/>
      <c r="F15" s="7"/>
      <c r="G15" s="8"/>
      <c r="H15" s="8"/>
    </row>
    <row r="16" spans="1:8">
      <c r="A16" s="14">
        <v>1</v>
      </c>
      <c r="B16" t="s">
        <v>10</v>
      </c>
      <c r="C16" s="10"/>
      <c r="D16" s="10"/>
      <c r="E16" s="5"/>
      <c r="F16" s="7"/>
      <c r="G16" s="8"/>
      <c r="H16" s="8"/>
    </row>
    <row r="17" spans="1:12">
      <c r="A17" s="14">
        <f t="shared" ref="A17:A22" si="8">A16+1</f>
        <v>2</v>
      </c>
      <c r="B17" t="str">
        <f>"From 07/01/2010 to 07/01/"&amp;LatestYear</f>
        <v>From 07/01/2010 to 07/01/2014</v>
      </c>
      <c r="C17" s="10"/>
      <c r="D17" s="10"/>
      <c r="E17" s="5"/>
      <c r="F17" s="7"/>
      <c r="G17" s="8"/>
      <c r="H17" s="8"/>
    </row>
    <row r="18" spans="1:12">
      <c r="A18" s="14">
        <f t="shared" si="8"/>
        <v>3</v>
      </c>
      <c r="B18" s="15" t="s">
        <v>65</v>
      </c>
      <c r="C18" s="10"/>
      <c r="D18" s="10"/>
      <c r="E18" s="5"/>
      <c r="F18" s="7"/>
      <c r="G18" s="8"/>
      <c r="H18" s="8"/>
    </row>
    <row r="19" spans="1:12">
      <c r="A19" s="14">
        <f t="shared" si="8"/>
        <v>4</v>
      </c>
      <c r="B19" t="s">
        <v>10</v>
      </c>
      <c r="C19" s="10"/>
      <c r="D19" s="10"/>
      <c r="E19" s="5"/>
      <c r="F19" s="7"/>
      <c r="G19" s="8"/>
      <c r="H19" s="8"/>
    </row>
    <row r="20" spans="1:12">
      <c r="A20" s="14">
        <f t="shared" si="8"/>
        <v>5</v>
      </c>
      <c r="B20" t="str">
        <f>"From 07/01/"&amp;LatestYear&amp;" to "&amp;TEXT(EDATE(EffDate,6)-1,"mm/dd/yyyy")&amp;" the midpoint of the upcoming policy term."</f>
        <v>From 07/01/2014 to 06/30/2015 the midpoint of the upcoming policy term.</v>
      </c>
      <c r="C20" s="10"/>
      <c r="D20" s="10"/>
      <c r="E20" s="5"/>
      <c r="F20" s="7"/>
      <c r="G20" s="8"/>
      <c r="H20" s="8"/>
    </row>
    <row r="21" spans="1:12">
      <c r="A21" s="14">
        <f t="shared" si="8"/>
        <v>6</v>
      </c>
      <c r="B21" s="15" t="s">
        <v>66</v>
      </c>
      <c r="C21" s="10"/>
      <c r="D21" s="10"/>
      <c r="E21" s="5"/>
      <c r="F21" s="7"/>
      <c r="G21" s="8"/>
      <c r="H21" s="8"/>
    </row>
    <row r="22" spans="1:12">
      <c r="A22" s="14">
        <f t="shared" si="8"/>
        <v>7</v>
      </c>
      <c r="B22" s="15" t="s">
        <v>67</v>
      </c>
      <c r="C22" s="10"/>
      <c r="D22" s="10"/>
      <c r="E22" s="5"/>
      <c r="F22" s="7"/>
      <c r="G22" s="8"/>
      <c r="H22" s="8"/>
    </row>
    <row r="23" spans="1:12">
      <c r="C23" s="10"/>
      <c r="D23" s="10"/>
      <c r="E23" s="5"/>
      <c r="F23" s="7"/>
      <c r="G23" s="8"/>
      <c r="H23" s="8"/>
    </row>
    <row r="24" spans="1:12">
      <c r="C24" s="10"/>
      <c r="D24" s="10"/>
      <c r="E24" s="5"/>
      <c r="F24" s="7"/>
      <c r="G24" s="8"/>
      <c r="H24" s="8"/>
    </row>
    <row r="25" spans="1:12">
      <c r="C25" s="10"/>
      <c r="D25" s="10"/>
      <c r="E25" s="5"/>
      <c r="F25" s="7"/>
      <c r="G25" s="8"/>
      <c r="H25" s="8"/>
    </row>
    <row r="26" spans="1:12">
      <c r="C26" s="10"/>
      <c r="D26" s="10"/>
      <c r="E26" s="5"/>
      <c r="F26" s="7"/>
      <c r="G26" s="8"/>
      <c r="H26" s="8"/>
    </row>
    <row r="27" spans="1:12">
      <c r="C27" s="10"/>
      <c r="D27" s="10"/>
      <c r="E27" s="5"/>
      <c r="F27" s="7"/>
      <c r="G27" s="8"/>
      <c r="H27" s="8"/>
    </row>
    <row r="28" spans="1:12">
      <c r="C28" s="10"/>
      <c r="D28" s="10"/>
      <c r="E28" s="5"/>
      <c r="F28" s="7"/>
      <c r="G28" s="8"/>
      <c r="H28" s="8"/>
    </row>
    <row r="29" spans="1:12">
      <c r="C29" s="10"/>
      <c r="D29" s="10"/>
      <c r="E29" s="5"/>
      <c r="F29" s="7"/>
      <c r="G29" s="8"/>
      <c r="H29" s="8"/>
    </row>
    <row r="31" spans="1:12">
      <c r="E31" s="9"/>
      <c r="F31" s="9"/>
    </row>
    <row r="32" spans="1:12">
      <c r="F32" s="6"/>
      <c r="J32" s="6"/>
      <c r="K32" s="6"/>
      <c r="L32" s="6"/>
    </row>
    <row r="33" spans="6:12">
      <c r="F33" s="6"/>
      <c r="J33" s="6"/>
      <c r="K33" s="6"/>
      <c r="L33" s="6"/>
    </row>
    <row r="34" spans="6:12">
      <c r="F34" s="6"/>
      <c r="J34" s="6"/>
      <c r="K34" s="6"/>
      <c r="L34" s="6"/>
    </row>
    <row r="35" spans="6:12">
      <c r="F35" s="6"/>
      <c r="J35" s="6"/>
      <c r="K35" s="6"/>
      <c r="L35" s="6"/>
    </row>
    <row r="36" spans="6:12">
      <c r="F36" s="6"/>
      <c r="J36" s="6"/>
      <c r="K36" s="6"/>
      <c r="L36" s="6"/>
    </row>
    <row r="37" spans="6:12">
      <c r="F37" s="6"/>
      <c r="J37" s="6"/>
      <c r="K37" s="6"/>
      <c r="L37" s="6"/>
    </row>
    <row r="40" spans="6:12">
      <c r="F40" s="11"/>
      <c r="G40" s="11"/>
      <c r="H40" s="11"/>
    </row>
    <row r="41" spans="6:12">
      <c r="F41" s="11"/>
      <c r="G41" s="11"/>
      <c r="H41" s="11"/>
    </row>
  </sheetData>
  <printOptions horizontalCentered="1"/>
  <pageMargins left="0.7" right="0.7" top="0.75" bottom="0.75" header="0.3" footer="0.3"/>
  <pageSetup fitToHeight="0" orientation="landscape" r:id="rId1"/>
  <headerFooter>
    <oddFooter>&amp;C© 2014 by the Casualty Actuarial Society.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</vt:i4>
      </vt:variant>
    </vt:vector>
  </HeadingPairs>
  <TitlesOfParts>
    <vt:vector size="18" baseType="lpstr">
      <vt:lpstr>Intro</vt:lpstr>
      <vt:lpstr>Inputs</vt:lpstr>
      <vt:lpstr>LR Indication</vt:lpstr>
      <vt:lpstr>Loss Development</vt:lpstr>
      <vt:lpstr>Loss Trend - 1</vt:lpstr>
      <vt:lpstr>Loss Trend - 2</vt:lpstr>
      <vt:lpstr>Loss Trend - 3</vt:lpstr>
      <vt:lpstr>Loss Trend - 4</vt:lpstr>
      <vt:lpstr>Loss Trend - 5</vt:lpstr>
      <vt:lpstr>ULAE</vt:lpstr>
      <vt:lpstr>Company</vt:lpstr>
      <vt:lpstr>EffDate</vt:lpstr>
      <vt:lpstr>EvalDate</vt:lpstr>
      <vt:lpstr>LatestYear</vt:lpstr>
      <vt:lpstr>LOB</vt:lpstr>
      <vt:lpstr>'Loss Trend - 1'!Print_Area</vt:lpstr>
      <vt:lpstr>'LR Indication'!Print_Area</vt:lpstr>
      <vt:lpstr>State</vt:lpstr>
    </vt:vector>
  </TitlesOfParts>
  <Company>AON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Coleianne</dc:creator>
  <cp:lastModifiedBy>tgertner</cp:lastModifiedBy>
  <cp:lastPrinted>2014-12-10T13:53:40Z</cp:lastPrinted>
  <dcterms:created xsi:type="dcterms:W3CDTF">2013-09-03T15:38:37Z</dcterms:created>
  <dcterms:modified xsi:type="dcterms:W3CDTF">2014-12-12T20:51:35Z</dcterms:modified>
</cp:coreProperties>
</file>